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altaruminstitute-my.sharepoint.com/personal/george_miller_altarum_org/Documents/Projects/OASIS/Caregiver Stress/"/>
    </mc:Choice>
  </mc:AlternateContent>
  <xr:revisionPtr revIDLastSave="6" documentId="8_{79D599EF-94AE-4074-9F05-C7969F18ABE4}" xr6:coauthVersionLast="47" xr6:coauthVersionMax="47" xr10:uidLastSave="{596529B6-470E-4DD0-B42B-56CD44CD67DB}"/>
  <bookViews>
    <workbookView xWindow="-108" yWindow="-108" windowWidth="23256" windowHeight="13896" tabRatio="703" activeTab="1" xr2:uid="{B79F268D-EBE8-4E0D-B815-B56D3AF84072}"/>
  </bookViews>
  <sheets>
    <sheet name="Introduction" sheetId="10" r:id="rId1"/>
    <sheet name="Instructions and Results" sheetId="6" r:id="rId2"/>
    <sheet name="Survey Data" sheetId="1" r:id="rId3"/>
    <sheet name="Methods and Data Sources" sheetId="11" r:id="rId4"/>
    <sheet name="Data" sheetId="3" state="hidden" r:id="rId5"/>
    <sheet name="Key" sheetId="2" state="hidden" r:id="rId6"/>
    <sheet name="Depression Treatment" sheetId="5" state="hidden" r:id="rId7"/>
    <sheet name="Results" sheetId="4" state="hidden" r:id="rId8"/>
  </sheets>
  <definedNames>
    <definedName name="_xlnm._FilterDatabase" localSheetId="4" hidden="1">Data!$B$1:$B$702</definedName>
    <definedName name="_xlnm._FilterDatabase" localSheetId="2" hidden="1">'Survey Data'!$A$2:$R$262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3" l="1" a="1"/>
  <c r="O6" i="3" s="1"/>
  <c r="O7" i="3" a="1"/>
  <c r="O7" i="3" s="1"/>
  <c r="O8" i="3" a="1"/>
  <c r="O8" i="3" s="1"/>
  <c r="O9" i="3" a="1"/>
  <c r="O9" i="3" s="1"/>
  <c r="O10" i="3" a="1"/>
  <c r="O10" i="3" s="1"/>
  <c r="O11" i="3" a="1"/>
  <c r="O11" i="3" s="1"/>
  <c r="O12" i="3" a="1"/>
  <c r="O12" i="3" s="1"/>
  <c r="O13" i="3" a="1"/>
  <c r="O13" i="3" s="1"/>
  <c r="O14" i="3" a="1"/>
  <c r="O14" i="3" s="1"/>
  <c r="O15" i="3" a="1"/>
  <c r="O15" i="3" s="1"/>
  <c r="O16" i="3" a="1"/>
  <c r="O16" i="3" s="1"/>
  <c r="O17" i="3" a="1"/>
  <c r="O17" i="3" s="1"/>
  <c r="O18" i="3" a="1"/>
  <c r="O18" i="3" s="1"/>
  <c r="O19" i="3" a="1"/>
  <c r="O19" i="3" s="1"/>
  <c r="O20" i="3" a="1"/>
  <c r="O20" i="3" s="1"/>
  <c r="O21" i="3" a="1"/>
  <c r="O21" i="3" s="1"/>
  <c r="O22" i="3" a="1"/>
  <c r="O22" i="3" s="1"/>
  <c r="O23" i="3" a="1"/>
  <c r="O23" i="3" s="1"/>
  <c r="O24" i="3" a="1"/>
  <c r="O24" i="3" s="1"/>
  <c r="O25" i="3" a="1"/>
  <c r="O25" i="3" s="1"/>
  <c r="O26" i="3" a="1"/>
  <c r="O26" i="3" s="1"/>
  <c r="O27" i="3" a="1"/>
  <c r="O27" i="3" s="1"/>
  <c r="O28" i="3" a="1"/>
  <c r="O28" i="3" s="1"/>
  <c r="O29" i="3" a="1"/>
  <c r="O29" i="3" s="1"/>
  <c r="O30" i="3" a="1"/>
  <c r="O30" i="3" s="1"/>
  <c r="O31" i="3" a="1"/>
  <c r="O31" i="3" s="1"/>
  <c r="O32" i="3" a="1"/>
  <c r="O32" i="3" s="1"/>
  <c r="O33" i="3" a="1"/>
  <c r="O33" i="3" s="1"/>
  <c r="O34" i="3" a="1"/>
  <c r="O34" i="3" s="1"/>
  <c r="O35" i="3" a="1"/>
  <c r="O35" i="3" s="1"/>
  <c r="O36" i="3" a="1"/>
  <c r="O36" i="3" s="1"/>
  <c r="O37" i="3" a="1"/>
  <c r="O37" i="3" s="1"/>
  <c r="O38" i="3" a="1"/>
  <c r="O38" i="3" s="1"/>
  <c r="O39" i="3" a="1"/>
  <c r="O39" i="3" s="1"/>
  <c r="O40" i="3" a="1"/>
  <c r="O40" i="3" s="1"/>
  <c r="O41" i="3" a="1"/>
  <c r="O41" i="3" s="1"/>
  <c r="O42" i="3" a="1"/>
  <c r="O42" i="3" s="1"/>
  <c r="O43" i="3" a="1"/>
  <c r="O43" i="3" s="1"/>
  <c r="O44" i="3" a="1"/>
  <c r="O44" i="3" s="1"/>
  <c r="O45" i="3" a="1"/>
  <c r="O45" i="3" s="1"/>
  <c r="O46" i="3" a="1"/>
  <c r="O46" i="3" s="1"/>
  <c r="O47" i="3" a="1"/>
  <c r="O47" i="3" s="1"/>
  <c r="O48" i="3" a="1"/>
  <c r="O48" i="3" s="1"/>
  <c r="O49" i="3" a="1"/>
  <c r="O49" i="3" s="1"/>
  <c r="O50" i="3" a="1"/>
  <c r="O50" i="3" s="1"/>
  <c r="O51" i="3" a="1"/>
  <c r="O51" i="3" s="1"/>
  <c r="O52" i="3" a="1"/>
  <c r="O52" i="3" s="1"/>
  <c r="O53" i="3" a="1"/>
  <c r="O53" i="3" s="1"/>
  <c r="O54" i="3" a="1"/>
  <c r="O54" i="3" s="1"/>
  <c r="O55" i="3" a="1"/>
  <c r="O55" i="3" s="1"/>
  <c r="O56" i="3" a="1"/>
  <c r="O56" i="3" s="1"/>
  <c r="O57" i="3" a="1"/>
  <c r="O57" i="3" s="1"/>
  <c r="O58" i="3" a="1"/>
  <c r="O58" i="3" s="1"/>
  <c r="O59" i="3" a="1"/>
  <c r="O59" i="3" s="1"/>
  <c r="O60" i="3" a="1"/>
  <c r="O60" i="3" s="1"/>
  <c r="O61" i="3" a="1"/>
  <c r="O61" i="3" s="1"/>
  <c r="O62" i="3" a="1"/>
  <c r="O62" i="3" s="1"/>
  <c r="O63" i="3" a="1"/>
  <c r="O63" i="3" s="1"/>
  <c r="O64" i="3" a="1"/>
  <c r="O64" i="3" s="1"/>
  <c r="O65" i="3" a="1"/>
  <c r="O65" i="3" s="1"/>
  <c r="O66" i="3" a="1"/>
  <c r="O66" i="3" s="1"/>
  <c r="O67" i="3" a="1"/>
  <c r="O67" i="3" s="1"/>
  <c r="O68" i="3" a="1"/>
  <c r="O68" i="3" s="1"/>
  <c r="O69" i="3" a="1"/>
  <c r="O69" i="3" s="1"/>
  <c r="O70" i="3" a="1"/>
  <c r="O70" i="3" s="1"/>
  <c r="O71" i="3" a="1"/>
  <c r="O71" i="3" s="1"/>
  <c r="O72" i="3" a="1"/>
  <c r="O72" i="3" s="1"/>
  <c r="O73" i="3" a="1"/>
  <c r="O73" i="3" s="1"/>
  <c r="O74" i="3" a="1"/>
  <c r="O74" i="3" s="1"/>
  <c r="O75" i="3" a="1"/>
  <c r="O75" i="3" s="1"/>
  <c r="O76" i="3" a="1"/>
  <c r="O76" i="3" s="1"/>
  <c r="O77" i="3" a="1"/>
  <c r="O77" i="3" s="1"/>
  <c r="O78" i="3" a="1"/>
  <c r="O78" i="3" s="1"/>
  <c r="O79" i="3" a="1"/>
  <c r="O79" i="3" s="1"/>
  <c r="O80" i="3" a="1"/>
  <c r="O80" i="3" s="1"/>
  <c r="O81" i="3" a="1"/>
  <c r="O81" i="3" s="1"/>
  <c r="O82" i="3" a="1"/>
  <c r="O82" i="3" s="1"/>
  <c r="O83" i="3" a="1"/>
  <c r="O83" i="3" s="1"/>
  <c r="O84" i="3" a="1"/>
  <c r="O84" i="3" s="1"/>
  <c r="O85" i="3" a="1"/>
  <c r="O85" i="3" s="1"/>
  <c r="O86" i="3" a="1"/>
  <c r="O86" i="3" s="1"/>
  <c r="O87" i="3" a="1"/>
  <c r="O87" i="3" s="1"/>
  <c r="O88" i="3" a="1"/>
  <c r="O88" i="3" s="1"/>
  <c r="O89" i="3" a="1"/>
  <c r="O89" i="3" s="1"/>
  <c r="O90" i="3" a="1"/>
  <c r="O90" i="3" s="1"/>
  <c r="O91" i="3" a="1"/>
  <c r="O91" i="3" s="1"/>
  <c r="O92" i="3" a="1"/>
  <c r="O92" i="3" s="1"/>
  <c r="O93" i="3" a="1"/>
  <c r="O93" i="3" s="1"/>
  <c r="O94" i="3" a="1"/>
  <c r="O94" i="3" s="1"/>
  <c r="O95" i="3" a="1"/>
  <c r="O95" i="3" s="1"/>
  <c r="O96" i="3" a="1"/>
  <c r="O96" i="3" s="1"/>
  <c r="O97" i="3" a="1"/>
  <c r="O97" i="3" s="1"/>
  <c r="O98" i="3" a="1"/>
  <c r="O98" i="3" s="1"/>
  <c r="O99" i="3" a="1"/>
  <c r="O99" i="3" s="1"/>
  <c r="O100" i="3" a="1"/>
  <c r="O100" i="3" s="1"/>
  <c r="O101" i="3" a="1"/>
  <c r="O101" i="3" s="1"/>
  <c r="O102" i="3" a="1"/>
  <c r="O102" i="3" s="1"/>
  <c r="O103" i="3" a="1"/>
  <c r="O103" i="3" s="1"/>
  <c r="O104" i="3" a="1"/>
  <c r="O104" i="3" s="1"/>
  <c r="O105" i="3" a="1"/>
  <c r="O105" i="3" s="1"/>
  <c r="O106" i="3" a="1"/>
  <c r="O106" i="3" s="1"/>
  <c r="O107" i="3" a="1"/>
  <c r="O107" i="3" s="1"/>
  <c r="O108" i="3" a="1"/>
  <c r="O108" i="3" s="1"/>
  <c r="O109" i="3" a="1"/>
  <c r="O109" i="3" s="1"/>
  <c r="O110" i="3" a="1"/>
  <c r="O110" i="3" s="1"/>
  <c r="O111" i="3" a="1"/>
  <c r="O111" i="3" s="1"/>
  <c r="O112" i="3" a="1"/>
  <c r="O112" i="3" s="1"/>
  <c r="O113" i="3" a="1"/>
  <c r="O113" i="3" s="1"/>
  <c r="O114" i="3" a="1"/>
  <c r="O114" i="3" s="1"/>
  <c r="O115" i="3" a="1"/>
  <c r="O115" i="3" s="1"/>
  <c r="O116" i="3" a="1"/>
  <c r="O116" i="3" s="1"/>
  <c r="O117" i="3" a="1"/>
  <c r="O117" i="3" s="1"/>
  <c r="O118" i="3" a="1"/>
  <c r="O118" i="3" s="1"/>
  <c r="O119" i="3" a="1"/>
  <c r="O119" i="3" s="1"/>
  <c r="O120" i="3" a="1"/>
  <c r="O120" i="3" s="1"/>
  <c r="O121" i="3" a="1"/>
  <c r="O121" i="3" s="1"/>
  <c r="O122" i="3" a="1"/>
  <c r="O122" i="3" s="1"/>
  <c r="O123" i="3" a="1"/>
  <c r="O123" i="3" s="1"/>
  <c r="O124" i="3" a="1"/>
  <c r="O124" i="3" s="1"/>
  <c r="O125" i="3" a="1"/>
  <c r="O125" i="3" s="1"/>
  <c r="O126" i="3" a="1"/>
  <c r="O126" i="3" s="1"/>
  <c r="O127" i="3" a="1"/>
  <c r="O127" i="3" s="1"/>
  <c r="O128" i="3" a="1"/>
  <c r="O128" i="3" s="1"/>
  <c r="O129" i="3" a="1"/>
  <c r="O129" i="3" s="1"/>
  <c r="O130" i="3" a="1"/>
  <c r="O130" i="3" s="1"/>
  <c r="O131" i="3" a="1"/>
  <c r="O131" i="3" s="1"/>
  <c r="O132" i="3" a="1"/>
  <c r="O132" i="3" s="1"/>
  <c r="O133" i="3" a="1"/>
  <c r="O133" i="3" s="1"/>
  <c r="O134" i="3" a="1"/>
  <c r="O134" i="3" s="1"/>
  <c r="O135" i="3" a="1"/>
  <c r="O135" i="3" s="1"/>
  <c r="O136" i="3" a="1"/>
  <c r="O136" i="3" s="1"/>
  <c r="O137" i="3" a="1"/>
  <c r="O137" i="3" s="1"/>
  <c r="O138" i="3" a="1"/>
  <c r="O138" i="3" s="1"/>
  <c r="O139" i="3" a="1"/>
  <c r="O139" i="3" s="1"/>
  <c r="O140" i="3" a="1"/>
  <c r="O140" i="3" s="1"/>
  <c r="O141" i="3" a="1"/>
  <c r="O141" i="3" s="1"/>
  <c r="O142" i="3" a="1"/>
  <c r="O142" i="3" s="1"/>
  <c r="O143" i="3" a="1"/>
  <c r="O143" i="3" s="1"/>
  <c r="O144" i="3" a="1"/>
  <c r="O144" i="3" s="1"/>
  <c r="O145" i="3" a="1"/>
  <c r="O145" i="3" s="1"/>
  <c r="O146" i="3" a="1"/>
  <c r="O146" i="3" s="1"/>
  <c r="O147" i="3" a="1"/>
  <c r="O147" i="3" s="1"/>
  <c r="O148" i="3" a="1"/>
  <c r="O148" i="3" s="1"/>
  <c r="O149" i="3" a="1"/>
  <c r="O149" i="3" s="1"/>
  <c r="O150" i="3" a="1"/>
  <c r="O150" i="3" s="1"/>
  <c r="O151" i="3" a="1"/>
  <c r="O151" i="3" s="1"/>
  <c r="O152" i="3" a="1"/>
  <c r="O152" i="3" s="1"/>
  <c r="O153" i="3" a="1"/>
  <c r="O153" i="3" s="1"/>
  <c r="O154" i="3" a="1"/>
  <c r="O154" i="3" s="1"/>
  <c r="O155" i="3" a="1"/>
  <c r="O155" i="3" s="1"/>
  <c r="O156" i="3" a="1"/>
  <c r="O156" i="3" s="1"/>
  <c r="O157" i="3" a="1"/>
  <c r="O157" i="3" s="1"/>
  <c r="O158" i="3" a="1"/>
  <c r="O158" i="3" s="1"/>
  <c r="O159" i="3" a="1"/>
  <c r="O159" i="3" s="1"/>
  <c r="O160" i="3" a="1"/>
  <c r="O160" i="3" s="1"/>
  <c r="O161" i="3" a="1"/>
  <c r="O161" i="3" s="1"/>
  <c r="O162" i="3" a="1"/>
  <c r="O162" i="3" s="1"/>
  <c r="O163" i="3" a="1"/>
  <c r="O163" i="3" s="1"/>
  <c r="O164" i="3" a="1"/>
  <c r="O164" i="3" s="1"/>
  <c r="O165" i="3" a="1"/>
  <c r="O165" i="3" s="1"/>
  <c r="O166" i="3" a="1"/>
  <c r="O166" i="3" s="1"/>
  <c r="O167" i="3" a="1"/>
  <c r="O167" i="3"/>
  <c r="O168" i="3" a="1"/>
  <c r="O168" i="3" s="1"/>
  <c r="O169" i="3" a="1"/>
  <c r="O169" i="3" s="1"/>
  <c r="O170" i="3" a="1"/>
  <c r="O170" i="3"/>
  <c r="O171" i="3" a="1"/>
  <c r="O171" i="3" s="1"/>
  <c r="O172" i="3" a="1"/>
  <c r="O172" i="3" s="1"/>
  <c r="O173" i="3" a="1"/>
  <c r="O173" i="3" s="1"/>
  <c r="O174" i="3" a="1"/>
  <c r="O174" i="3" s="1"/>
  <c r="O175" i="3" a="1"/>
  <c r="O175" i="3" s="1"/>
  <c r="O176" i="3" a="1"/>
  <c r="O176" i="3"/>
  <c r="O177" i="3" a="1"/>
  <c r="O177" i="3" s="1"/>
  <c r="O178" i="3" a="1"/>
  <c r="O178" i="3" s="1"/>
  <c r="O179" i="3" a="1"/>
  <c r="O179" i="3" s="1"/>
  <c r="O180" i="3" a="1"/>
  <c r="O180" i="3" s="1"/>
  <c r="O181" i="3" a="1"/>
  <c r="O181" i="3" s="1"/>
  <c r="O182" i="3" a="1"/>
  <c r="O182" i="3" s="1"/>
  <c r="O183" i="3" a="1"/>
  <c r="O183" i="3" s="1"/>
  <c r="O184" i="3" a="1"/>
  <c r="O184" i="3" s="1"/>
  <c r="O185" i="3" a="1"/>
  <c r="O185" i="3" s="1"/>
  <c r="O186" i="3" a="1"/>
  <c r="O186" i="3" s="1"/>
  <c r="O187" i="3" a="1"/>
  <c r="O187" i="3" s="1"/>
  <c r="O188" i="3" a="1"/>
  <c r="O188" i="3"/>
  <c r="O189" i="3" a="1"/>
  <c r="O189" i="3"/>
  <c r="O190" i="3" a="1"/>
  <c r="O190" i="3" s="1"/>
  <c r="O191" i="3" a="1"/>
  <c r="O191" i="3" s="1"/>
  <c r="O192" i="3" a="1"/>
  <c r="O192" i="3" s="1"/>
  <c r="O193" i="3" a="1"/>
  <c r="O193" i="3" s="1"/>
  <c r="O194" i="3" a="1"/>
  <c r="O194" i="3" s="1"/>
  <c r="O195" i="3" a="1"/>
  <c r="O195" i="3" s="1"/>
  <c r="O196" i="3" a="1"/>
  <c r="O196" i="3" s="1"/>
  <c r="O197" i="3" a="1"/>
  <c r="O197" i="3"/>
  <c r="O198" i="3" a="1"/>
  <c r="O198" i="3" s="1"/>
  <c r="O199" i="3" a="1"/>
  <c r="O199" i="3" s="1"/>
  <c r="O200" i="3" a="1"/>
  <c r="O200" i="3" s="1"/>
  <c r="O201" i="3" a="1"/>
  <c r="O201" i="3"/>
  <c r="O202" i="3" a="1"/>
  <c r="O202" i="3" s="1"/>
  <c r="O203" i="3" a="1"/>
  <c r="O203" i="3" s="1"/>
  <c r="O204" i="3" a="1"/>
  <c r="O204" i="3" s="1"/>
  <c r="O205" i="3" a="1"/>
  <c r="O205" i="3" s="1"/>
  <c r="O206" i="3" a="1"/>
  <c r="O206" i="3"/>
  <c r="O207" i="3" a="1"/>
  <c r="O207" i="3" s="1"/>
  <c r="O208" i="3" a="1"/>
  <c r="O208" i="3" s="1"/>
  <c r="O209" i="3" a="1"/>
  <c r="O209" i="3" s="1"/>
  <c r="O210" i="3" a="1"/>
  <c r="O210" i="3" s="1"/>
  <c r="O211" i="3" a="1"/>
  <c r="O211" i="3" s="1"/>
  <c r="O212" i="3" a="1"/>
  <c r="O212" i="3" s="1"/>
  <c r="O213" i="3" a="1"/>
  <c r="O213" i="3" s="1"/>
  <c r="O214" i="3" a="1"/>
  <c r="O214" i="3" s="1"/>
  <c r="O215" i="3" a="1"/>
  <c r="O215" i="3"/>
  <c r="O216" i="3" a="1"/>
  <c r="O216" i="3" s="1"/>
  <c r="O217" i="3" a="1"/>
  <c r="O217" i="3" s="1"/>
  <c r="O218" i="3" a="1"/>
  <c r="O218" i="3" s="1"/>
  <c r="O219" i="3" a="1"/>
  <c r="O219" i="3" s="1"/>
  <c r="O220" i="3" a="1"/>
  <c r="O220" i="3" s="1"/>
  <c r="O221" i="3" a="1"/>
  <c r="O221" i="3" s="1"/>
  <c r="O222" i="3" a="1"/>
  <c r="O222" i="3" s="1"/>
  <c r="O223" i="3" a="1"/>
  <c r="O223" i="3" s="1"/>
  <c r="O224" i="3" a="1"/>
  <c r="O224" i="3" s="1"/>
  <c r="O225" i="3" a="1"/>
  <c r="O225" i="3" s="1"/>
  <c r="O226" i="3" a="1"/>
  <c r="O226" i="3"/>
  <c r="O227" i="3" a="1"/>
  <c r="O227" i="3"/>
  <c r="O228" i="3" a="1"/>
  <c r="O228" i="3" s="1"/>
  <c r="O229" i="3" a="1"/>
  <c r="O229" i="3" s="1"/>
  <c r="O230" i="3" a="1"/>
  <c r="O230" i="3" s="1"/>
  <c r="O231" i="3" a="1"/>
  <c r="O231" i="3" s="1"/>
  <c r="O232" i="3" a="1"/>
  <c r="O232" i="3" s="1"/>
  <c r="O233" i="3" a="1"/>
  <c r="O233" i="3" s="1"/>
  <c r="O234" i="3" a="1"/>
  <c r="O234" i="3" s="1"/>
  <c r="O235" i="3" a="1"/>
  <c r="O235" i="3" s="1"/>
  <c r="O236" i="3" a="1"/>
  <c r="O236" i="3" s="1"/>
  <c r="O237" i="3" a="1"/>
  <c r="O237" i="3"/>
  <c r="O238" i="3" a="1"/>
  <c r="O238" i="3" s="1"/>
  <c r="O239" i="3" a="1"/>
  <c r="O239" i="3" s="1"/>
  <c r="O240" i="3" a="1"/>
  <c r="O240" i="3" s="1"/>
  <c r="O241" i="3" a="1"/>
  <c r="O241" i="3" s="1"/>
  <c r="O242" i="3" a="1"/>
  <c r="O242" i="3" s="1"/>
  <c r="O243" i="3" a="1"/>
  <c r="O243" i="3" s="1"/>
  <c r="O244" i="3" a="1"/>
  <c r="O244" i="3" s="1"/>
  <c r="O245" i="3" a="1"/>
  <c r="O245" i="3" s="1"/>
  <c r="O246" i="3" a="1"/>
  <c r="O246" i="3" s="1"/>
  <c r="O247" i="3" a="1"/>
  <c r="O247" i="3" s="1"/>
  <c r="O248" i="3" a="1"/>
  <c r="O248" i="3"/>
  <c r="O249" i="3" a="1"/>
  <c r="O249" i="3" s="1"/>
  <c r="O250" i="3" a="1"/>
  <c r="O250" i="3" s="1"/>
  <c r="O251" i="3" a="1"/>
  <c r="O251" i="3" s="1"/>
  <c r="O252" i="3" a="1"/>
  <c r="O252" i="3" s="1"/>
  <c r="O253" i="3" a="1"/>
  <c r="O253" i="3" s="1"/>
  <c r="O254" i="3" a="1"/>
  <c r="O254" i="3" s="1"/>
  <c r="O255" i="3" a="1"/>
  <c r="O255" i="3"/>
  <c r="O256" i="3" a="1"/>
  <c r="O256" i="3"/>
  <c r="O257" i="3" a="1"/>
  <c r="O257" i="3" s="1"/>
  <c r="O258" i="3" a="1"/>
  <c r="O258" i="3" s="1"/>
  <c r="O259" i="3" a="1"/>
  <c r="O259" i="3" s="1"/>
  <c r="O260" i="3" a="1"/>
  <c r="O260" i="3" s="1"/>
  <c r="O261" i="3" a="1"/>
  <c r="O261" i="3"/>
  <c r="O262" i="3" a="1"/>
  <c r="O262" i="3"/>
  <c r="O263" i="3" a="1"/>
  <c r="O263" i="3"/>
  <c r="O264" i="3" a="1"/>
  <c r="O264" i="3" s="1"/>
  <c r="O265" i="3" a="1"/>
  <c r="O265" i="3" s="1"/>
  <c r="O266" i="3" a="1"/>
  <c r="O266" i="3"/>
  <c r="O267" i="3" a="1"/>
  <c r="O267" i="3" s="1"/>
  <c r="O268" i="3" a="1"/>
  <c r="O268" i="3"/>
  <c r="O269" i="3" a="1"/>
  <c r="O269" i="3"/>
  <c r="O270" i="3" a="1"/>
  <c r="O270" i="3" s="1"/>
  <c r="O271" i="3" a="1"/>
  <c r="O271" i="3" s="1"/>
  <c r="O272" i="3" a="1"/>
  <c r="O272" i="3"/>
  <c r="O273" i="3" a="1"/>
  <c r="O273" i="3"/>
  <c r="O274" i="3" a="1"/>
  <c r="O274" i="3" s="1"/>
  <c r="O275" i="3" a="1"/>
  <c r="O275" i="3"/>
  <c r="O276" i="3" a="1"/>
  <c r="O276" i="3" s="1"/>
  <c r="O277" i="3" a="1"/>
  <c r="O277" i="3" s="1"/>
  <c r="O278" i="3" a="1"/>
  <c r="O278" i="3"/>
  <c r="O279" i="3" a="1"/>
  <c r="O279" i="3" s="1"/>
  <c r="O280" i="3" a="1"/>
  <c r="O280" i="3"/>
  <c r="O281" i="3" a="1"/>
  <c r="O281" i="3" s="1"/>
  <c r="O282" i="3" a="1"/>
  <c r="O282" i="3" s="1"/>
  <c r="O283" i="3" a="1"/>
  <c r="O283" i="3" s="1"/>
  <c r="O284" i="3" a="1"/>
  <c r="O284" i="3"/>
  <c r="O285" i="3" a="1"/>
  <c r="O285" i="3"/>
  <c r="O286" i="3" a="1"/>
  <c r="O286" i="3" s="1"/>
  <c r="O287" i="3" a="1"/>
  <c r="O287" i="3"/>
  <c r="O288" i="3" a="1"/>
  <c r="O288" i="3" s="1"/>
  <c r="O289" i="3" a="1"/>
  <c r="O289" i="3" s="1"/>
  <c r="O290" i="3" a="1"/>
  <c r="O290" i="3"/>
  <c r="O291" i="3" a="1"/>
  <c r="O291" i="3"/>
  <c r="O292" i="3" a="1"/>
  <c r="O292" i="3"/>
  <c r="O293" i="3" a="1"/>
  <c r="O293" i="3" s="1"/>
  <c r="O294" i="3" a="1"/>
  <c r="O294" i="3" s="1"/>
  <c r="O295" i="3" a="1"/>
  <c r="O295" i="3" s="1"/>
  <c r="O296" i="3" a="1"/>
  <c r="O296" i="3"/>
  <c r="O297" i="3" a="1"/>
  <c r="O297" i="3"/>
  <c r="O298" i="3" a="1"/>
  <c r="O298" i="3"/>
  <c r="O299" i="3" a="1"/>
  <c r="O299" i="3"/>
  <c r="O300" i="3" a="1"/>
  <c r="O300" i="3" s="1"/>
  <c r="O301" i="3" a="1"/>
  <c r="O301" i="3" s="1"/>
  <c r="O302" i="3" a="1"/>
  <c r="O302" i="3"/>
  <c r="O303" i="3" a="1"/>
  <c r="O303" i="3" s="1"/>
  <c r="O304" i="3" a="1"/>
  <c r="O304" i="3"/>
  <c r="O305" i="3" a="1"/>
  <c r="O305" i="3"/>
  <c r="O306" i="3" a="1"/>
  <c r="O306" i="3" s="1"/>
  <c r="O307" i="3" a="1"/>
  <c r="O307" i="3" s="1"/>
  <c r="O308" i="3" a="1"/>
  <c r="O308" i="3"/>
  <c r="O309" i="3" a="1"/>
  <c r="O309" i="3"/>
  <c r="O310" i="3" a="1"/>
  <c r="O310" i="3" s="1"/>
  <c r="O311" i="3" a="1"/>
  <c r="O311" i="3"/>
  <c r="O312" i="3" a="1"/>
  <c r="O312" i="3" s="1"/>
  <c r="O313" i="3" a="1"/>
  <c r="O313" i="3" s="1"/>
  <c r="O314" i="3" a="1"/>
  <c r="O314" i="3"/>
  <c r="O315" i="3" a="1"/>
  <c r="O315" i="3" s="1"/>
  <c r="O316" i="3" a="1"/>
  <c r="O316" i="3"/>
  <c r="O317" i="3" a="1"/>
  <c r="O317" i="3" s="1"/>
  <c r="O318" i="3" a="1"/>
  <c r="O318" i="3" s="1"/>
  <c r="O319" i="3" a="1"/>
  <c r="O319" i="3" s="1"/>
  <c r="O320" i="3" a="1"/>
  <c r="O320" i="3"/>
  <c r="O321" i="3" a="1"/>
  <c r="O321" i="3"/>
  <c r="O322" i="3" a="1"/>
  <c r="O322" i="3" s="1"/>
  <c r="O323" i="3" a="1"/>
  <c r="O323" i="3"/>
  <c r="O324" i="3" a="1"/>
  <c r="O324" i="3" s="1"/>
  <c r="O325" i="3" a="1"/>
  <c r="O325" i="3" s="1"/>
  <c r="O326" i="3" a="1"/>
  <c r="O326" i="3"/>
  <c r="O327" i="3" a="1"/>
  <c r="O327" i="3"/>
  <c r="O328" i="3" a="1"/>
  <c r="O328" i="3"/>
  <c r="O329" i="3" a="1"/>
  <c r="O329" i="3" s="1"/>
  <c r="O330" i="3" a="1"/>
  <c r="O330" i="3" s="1"/>
  <c r="O331" i="3" a="1"/>
  <c r="O331" i="3" s="1"/>
  <c r="O332" i="3" a="1"/>
  <c r="O332" i="3" s="1"/>
  <c r="O333" i="3" a="1"/>
  <c r="O333" i="3"/>
  <c r="O334" i="3" a="1"/>
  <c r="O334" i="3"/>
  <c r="O335" i="3" a="1"/>
  <c r="O335" i="3"/>
  <c r="O336" i="3" a="1"/>
  <c r="O336" i="3" s="1"/>
  <c r="O337" i="3" a="1"/>
  <c r="O337" i="3" s="1"/>
  <c r="O338" i="3" a="1"/>
  <c r="O338" i="3" s="1"/>
  <c r="O339" i="3" a="1"/>
  <c r="O339" i="3" s="1"/>
  <c r="O340" i="3" a="1"/>
  <c r="O340" i="3"/>
  <c r="O341" i="3" a="1"/>
  <c r="O341" i="3"/>
  <c r="O342" i="3" a="1"/>
  <c r="O342" i="3" s="1"/>
  <c r="O343" i="3" a="1"/>
  <c r="O343" i="3" s="1"/>
  <c r="O344" i="3" a="1"/>
  <c r="O344" i="3" s="1"/>
  <c r="O345" i="3" a="1"/>
  <c r="O345" i="3" s="1"/>
  <c r="O346" i="3" a="1"/>
  <c r="O346" i="3" s="1"/>
  <c r="O347" i="3" a="1"/>
  <c r="O347" i="3"/>
  <c r="O348" i="3" a="1"/>
  <c r="O348" i="3" s="1"/>
  <c r="O349" i="3" a="1"/>
  <c r="O349" i="3" s="1"/>
  <c r="O350" i="3" a="1"/>
  <c r="O350" i="3"/>
  <c r="O351" i="3" a="1"/>
  <c r="O351" i="3" s="1"/>
  <c r="O352" i="3" a="1"/>
  <c r="O352" i="3" s="1"/>
  <c r="O353" i="3" a="1"/>
  <c r="O353" i="3" s="1"/>
  <c r="O354" i="3" a="1"/>
  <c r="O354" i="3" s="1"/>
  <c r="O355" i="3" a="1"/>
  <c r="O355" i="3" s="1"/>
  <c r="O356" i="3" a="1"/>
  <c r="O356" i="3"/>
  <c r="O357" i="3" a="1"/>
  <c r="O357" i="3"/>
  <c r="O358" i="3" a="1"/>
  <c r="O358" i="3" s="1"/>
  <c r="O359" i="3" a="1"/>
  <c r="O359" i="3" s="1"/>
  <c r="O360" i="3" a="1"/>
  <c r="O360" i="3" s="1"/>
  <c r="O361" i="3" a="1"/>
  <c r="O361" i="3" s="1"/>
  <c r="O362" i="3" a="1"/>
  <c r="O362" i="3"/>
  <c r="O363" i="3" a="1"/>
  <c r="O363" i="3"/>
  <c r="O364" i="3" a="1"/>
  <c r="O364" i="3"/>
  <c r="O365" i="3" a="1"/>
  <c r="O365" i="3" s="1"/>
  <c r="O366" i="3" a="1"/>
  <c r="O366" i="3" s="1"/>
  <c r="O367" i="3" a="1"/>
  <c r="O367" i="3" s="1"/>
  <c r="O368" i="3" a="1"/>
  <c r="O368" i="3" s="1"/>
  <c r="O369" i="3" a="1"/>
  <c r="O369" i="3"/>
  <c r="O370" i="3" a="1"/>
  <c r="O370" i="3"/>
  <c r="O371" i="3" a="1"/>
  <c r="O371" i="3"/>
  <c r="O372" i="3" a="1"/>
  <c r="O372" i="3" s="1"/>
  <c r="O373" i="3" a="1"/>
  <c r="O373" i="3" s="1"/>
  <c r="O374" i="3" a="1"/>
  <c r="O374" i="3" s="1"/>
  <c r="O375" i="3" a="1"/>
  <c r="O375" i="3" s="1"/>
  <c r="O376" i="3" a="1"/>
  <c r="O376" i="3"/>
  <c r="O377" i="3" a="1"/>
  <c r="O377" i="3"/>
  <c r="O378" i="3" a="1"/>
  <c r="O378" i="3" s="1"/>
  <c r="O379" i="3" a="1"/>
  <c r="O379" i="3" s="1"/>
  <c r="O380" i="3" a="1"/>
  <c r="O380" i="3" s="1"/>
  <c r="O381" i="3" a="1"/>
  <c r="O381" i="3" s="1"/>
  <c r="O382" i="3" a="1"/>
  <c r="O382" i="3" s="1"/>
  <c r="O383" i="3" a="1"/>
  <c r="O383" i="3"/>
  <c r="O384" i="3" a="1"/>
  <c r="O384" i="3" s="1"/>
  <c r="O385" i="3" a="1"/>
  <c r="O385" i="3" s="1"/>
  <c r="O386" i="3" a="1"/>
  <c r="O386" i="3"/>
  <c r="O387" i="3" a="1"/>
  <c r="O387" i="3" s="1"/>
  <c r="O388" i="3" a="1"/>
  <c r="O388" i="3" s="1"/>
  <c r="O389" i="3" a="1"/>
  <c r="O389" i="3" s="1"/>
  <c r="O390" i="3" a="1"/>
  <c r="O390" i="3" s="1"/>
  <c r="O391" i="3" a="1"/>
  <c r="O391" i="3" s="1"/>
  <c r="O392" i="3" a="1"/>
  <c r="O392" i="3"/>
  <c r="O393" i="3" a="1"/>
  <c r="O393" i="3"/>
  <c r="O394" i="3" a="1"/>
  <c r="O394" i="3" s="1"/>
  <c r="O395" i="3" a="1"/>
  <c r="O395" i="3" s="1"/>
  <c r="O396" i="3" a="1"/>
  <c r="O396" i="3" s="1"/>
  <c r="O397" i="3" a="1"/>
  <c r="O397" i="3" s="1"/>
  <c r="O398" i="3" a="1"/>
  <c r="O398" i="3"/>
  <c r="O399" i="3" a="1"/>
  <c r="O399" i="3"/>
  <c r="O400" i="3" a="1"/>
  <c r="O400" i="3"/>
  <c r="O401" i="3" a="1"/>
  <c r="O401" i="3" s="1"/>
  <c r="O402" i="3" a="1"/>
  <c r="O402" i="3" s="1"/>
  <c r="O403" i="3" a="1"/>
  <c r="O403" i="3" s="1"/>
  <c r="O404" i="3" a="1"/>
  <c r="O404" i="3" s="1"/>
  <c r="O405" i="3" a="1"/>
  <c r="O405" i="3"/>
  <c r="O406" i="3" a="1"/>
  <c r="O406" i="3"/>
  <c r="O407" i="3" a="1"/>
  <c r="O407" i="3"/>
  <c r="O408" i="3" a="1"/>
  <c r="O408" i="3" s="1"/>
  <c r="O409" i="3" a="1"/>
  <c r="O409" i="3" s="1"/>
  <c r="O410" i="3" a="1"/>
  <c r="O410" i="3" s="1"/>
  <c r="O411" i="3" a="1"/>
  <c r="O411" i="3" s="1"/>
  <c r="O412" i="3" a="1"/>
  <c r="O412" i="3"/>
  <c r="O413" i="3" a="1"/>
  <c r="O413" i="3"/>
  <c r="O414" i="3" a="1"/>
  <c r="O414" i="3" s="1"/>
  <c r="O415" i="3" a="1"/>
  <c r="O415" i="3" s="1"/>
  <c r="O416" i="3" a="1"/>
  <c r="O416" i="3" s="1"/>
  <c r="O417" i="3" a="1"/>
  <c r="O417" i="3" s="1"/>
  <c r="O418" i="3" a="1"/>
  <c r="O418" i="3" s="1"/>
  <c r="O419" i="3" a="1"/>
  <c r="O419" i="3"/>
  <c r="O420" i="3" a="1"/>
  <c r="O420" i="3" s="1"/>
  <c r="O421" i="3" a="1"/>
  <c r="O421" i="3" s="1"/>
  <c r="O422" i="3" a="1"/>
  <c r="O422" i="3"/>
  <c r="O423" i="3" a="1"/>
  <c r="O423" i="3" s="1"/>
  <c r="O424" i="3" a="1"/>
  <c r="O424" i="3" s="1"/>
  <c r="O425" i="3" a="1"/>
  <c r="O425" i="3" s="1"/>
  <c r="O426" i="3" a="1"/>
  <c r="O426" i="3" s="1"/>
  <c r="O427" i="3" a="1"/>
  <c r="O427" i="3" s="1"/>
  <c r="O428" i="3" a="1"/>
  <c r="O428" i="3"/>
  <c r="O429" i="3" a="1"/>
  <c r="O429" i="3"/>
  <c r="O430" i="3" a="1"/>
  <c r="O430" i="3" s="1"/>
  <c r="O431" i="3" a="1"/>
  <c r="O431" i="3" s="1"/>
  <c r="O432" i="3" a="1"/>
  <c r="O432" i="3" s="1"/>
  <c r="O433" i="3" a="1"/>
  <c r="O433" i="3" s="1"/>
  <c r="O434" i="3" a="1"/>
  <c r="O434" i="3"/>
  <c r="O435" i="3" a="1"/>
  <c r="O435" i="3"/>
  <c r="O436" i="3" a="1"/>
  <c r="O436" i="3"/>
  <c r="O437" i="3" a="1"/>
  <c r="O437" i="3" s="1"/>
  <c r="O438" i="3" a="1"/>
  <c r="O438" i="3" s="1"/>
  <c r="O439" i="3" a="1"/>
  <c r="O439" i="3" s="1"/>
  <c r="O440" i="3" a="1"/>
  <c r="O440" i="3" s="1"/>
  <c r="O441" i="3" a="1"/>
  <c r="O441" i="3"/>
  <c r="O442" i="3" a="1"/>
  <c r="O442" i="3"/>
  <c r="O443" i="3" a="1"/>
  <c r="O443" i="3"/>
  <c r="O444" i="3" a="1"/>
  <c r="O444" i="3" s="1"/>
  <c r="O445" i="3" a="1"/>
  <c r="O445" i="3" s="1"/>
  <c r="O446" i="3" a="1"/>
  <c r="O446" i="3" s="1"/>
  <c r="O447" i="3" a="1"/>
  <c r="O447" i="3" s="1"/>
  <c r="O448" i="3" a="1"/>
  <c r="O448" i="3"/>
  <c r="O449" i="3" a="1"/>
  <c r="O449" i="3"/>
  <c r="O450" i="3" a="1"/>
  <c r="O450" i="3" s="1"/>
  <c r="O451" i="3" a="1"/>
  <c r="O451" i="3" s="1"/>
  <c r="O452" i="3" a="1"/>
  <c r="O452" i="3" s="1"/>
  <c r="O453" i="3" a="1"/>
  <c r="O453" i="3" s="1"/>
  <c r="O454" i="3" a="1"/>
  <c r="O454" i="3" s="1"/>
  <c r="O455" i="3" a="1"/>
  <c r="O455" i="3"/>
  <c r="O456" i="3" a="1"/>
  <c r="O456" i="3" s="1"/>
  <c r="O457" i="3" a="1"/>
  <c r="O457" i="3" s="1"/>
  <c r="O458" i="3" a="1"/>
  <c r="O458" i="3"/>
  <c r="O459" i="3" a="1"/>
  <c r="O459" i="3" s="1"/>
  <c r="O460" i="3" a="1"/>
  <c r="O460" i="3" s="1"/>
  <c r="O461" i="3" a="1"/>
  <c r="O461" i="3" s="1"/>
  <c r="O462" i="3" a="1"/>
  <c r="O462" i="3" s="1"/>
  <c r="O463" i="3" a="1"/>
  <c r="O463" i="3" s="1"/>
  <c r="O464" i="3" a="1"/>
  <c r="O464" i="3"/>
  <c r="O465" i="3" a="1"/>
  <c r="O465" i="3"/>
  <c r="O466" i="3" a="1"/>
  <c r="O466" i="3" s="1"/>
  <c r="O467" i="3" a="1"/>
  <c r="O467" i="3" s="1"/>
  <c r="O468" i="3" a="1"/>
  <c r="O468" i="3" s="1"/>
  <c r="O469" i="3" a="1"/>
  <c r="O469" i="3" s="1"/>
  <c r="O470" i="3" a="1"/>
  <c r="O470" i="3"/>
  <c r="O471" i="3" a="1"/>
  <c r="O471" i="3"/>
  <c r="O472" i="3" a="1"/>
  <c r="O472" i="3"/>
  <c r="O473" i="3" a="1"/>
  <c r="O473" i="3" s="1"/>
  <c r="O474" i="3" a="1"/>
  <c r="O474" i="3" s="1"/>
  <c r="O475" i="3" a="1"/>
  <c r="O475" i="3" s="1"/>
  <c r="O476" i="3" a="1"/>
  <c r="O476" i="3" s="1"/>
  <c r="O477" i="3" a="1"/>
  <c r="O477" i="3"/>
  <c r="O478" i="3" a="1"/>
  <c r="O478" i="3"/>
  <c r="O479" i="3" a="1"/>
  <c r="O479" i="3"/>
  <c r="O480" i="3" a="1"/>
  <c r="O480" i="3" s="1"/>
  <c r="O481" i="3" a="1"/>
  <c r="O481" i="3" s="1"/>
  <c r="O482" i="3" a="1"/>
  <c r="O482" i="3" s="1"/>
  <c r="O483" i="3" a="1"/>
  <c r="O483" i="3" s="1"/>
  <c r="O484" i="3" a="1"/>
  <c r="O484" i="3"/>
  <c r="O485" i="3" a="1"/>
  <c r="O485" i="3"/>
  <c r="O486" i="3" a="1"/>
  <c r="O486" i="3" s="1"/>
  <c r="O487" i="3" a="1"/>
  <c r="O487" i="3" s="1"/>
  <c r="O488" i="3" a="1"/>
  <c r="O488" i="3" s="1"/>
  <c r="O489" i="3" a="1"/>
  <c r="O489" i="3" s="1"/>
  <c r="O490" i="3" a="1"/>
  <c r="O490" i="3" s="1"/>
  <c r="O491" i="3" a="1"/>
  <c r="O491" i="3"/>
  <c r="O492" i="3" a="1"/>
  <c r="O492" i="3" s="1"/>
  <c r="O493" i="3" a="1"/>
  <c r="O493" i="3" s="1"/>
  <c r="O494" i="3" a="1"/>
  <c r="O494" i="3"/>
  <c r="O495" i="3" a="1"/>
  <c r="O495" i="3" s="1"/>
  <c r="O496" i="3" a="1"/>
  <c r="O496" i="3" s="1"/>
  <c r="O497" i="3" a="1"/>
  <c r="O497" i="3" s="1"/>
  <c r="O498" i="3" a="1"/>
  <c r="O498" i="3" s="1"/>
  <c r="O499" i="3" a="1"/>
  <c r="O499" i="3" s="1"/>
  <c r="O500" i="3" a="1"/>
  <c r="O500" i="3"/>
  <c r="O501" i="3" a="1"/>
  <c r="O501" i="3"/>
  <c r="O502" i="3" a="1"/>
  <c r="O502" i="3" s="1"/>
  <c r="O503" i="3" a="1"/>
  <c r="O503" i="3" s="1"/>
  <c r="O504" i="3" a="1"/>
  <c r="O504" i="3" s="1"/>
  <c r="O505" i="3" a="1"/>
  <c r="O505" i="3" s="1"/>
  <c r="O506" i="3" a="1"/>
  <c r="O506" i="3"/>
  <c r="O507" i="3" a="1"/>
  <c r="O507" i="3"/>
  <c r="O508" i="3" a="1"/>
  <c r="O508" i="3"/>
  <c r="O509" i="3" a="1"/>
  <c r="O509" i="3" s="1"/>
  <c r="O510" i="3" a="1"/>
  <c r="O510" i="3" s="1"/>
  <c r="O511" i="3" a="1"/>
  <c r="O511" i="3" s="1"/>
  <c r="O512" i="3" a="1"/>
  <c r="O512" i="3" s="1"/>
  <c r="O513" i="3" a="1"/>
  <c r="O513" i="3"/>
  <c r="O514" i="3" a="1"/>
  <c r="O514" i="3"/>
  <c r="O515" i="3" a="1"/>
  <c r="O515" i="3"/>
  <c r="O516" i="3" a="1"/>
  <c r="O516" i="3" s="1"/>
  <c r="O517" i="3" a="1"/>
  <c r="O517" i="3"/>
  <c r="O518" i="3" a="1"/>
  <c r="O518" i="3"/>
  <c r="O519" i="3" a="1"/>
  <c r="O519" i="3"/>
  <c r="O520" i="3" a="1"/>
  <c r="O520" i="3"/>
  <c r="O521" i="3" a="1"/>
  <c r="O521" i="3"/>
  <c r="O522" i="3" a="1"/>
  <c r="O522" i="3"/>
  <c r="O523" i="3" a="1"/>
  <c r="O523" i="3"/>
  <c r="O524" i="3" a="1"/>
  <c r="O524" i="3"/>
  <c r="O525" i="3" a="1"/>
  <c r="O525" i="3"/>
  <c r="O526" i="3" a="1"/>
  <c r="O526" i="3"/>
  <c r="O527" i="3" a="1"/>
  <c r="O527" i="3"/>
  <c r="O528" i="3" a="1"/>
  <c r="O528" i="3"/>
  <c r="O529" i="3" a="1"/>
  <c r="O529" i="3"/>
  <c r="O530" i="3" a="1"/>
  <c r="O530" i="3"/>
  <c r="O531" i="3" a="1"/>
  <c r="O531" i="3"/>
  <c r="O532" i="3" a="1"/>
  <c r="O532" i="3"/>
  <c r="O533" i="3" a="1"/>
  <c r="O533" i="3"/>
  <c r="O534" i="3" a="1"/>
  <c r="O534" i="3"/>
  <c r="O535" i="3" a="1"/>
  <c r="O535" i="3"/>
  <c r="O536" i="3" a="1"/>
  <c r="O536" i="3"/>
  <c r="O537" i="3" a="1"/>
  <c r="O537" i="3"/>
  <c r="O538" i="3" a="1"/>
  <c r="O538" i="3"/>
  <c r="O539" i="3" a="1"/>
  <c r="O539" i="3"/>
  <c r="O540" i="3" a="1"/>
  <c r="O540" i="3"/>
  <c r="O541" i="3" a="1"/>
  <c r="O541" i="3"/>
  <c r="O542" i="3" a="1"/>
  <c r="O542" i="3"/>
  <c r="O543" i="3" a="1"/>
  <c r="O543" i="3"/>
  <c r="O544" i="3" a="1"/>
  <c r="O544" i="3"/>
  <c r="O545" i="3" a="1"/>
  <c r="O545" i="3"/>
  <c r="O546" i="3" a="1"/>
  <c r="O546" i="3"/>
  <c r="O547" i="3" a="1"/>
  <c r="O547" i="3"/>
  <c r="O548" i="3" a="1"/>
  <c r="O548" i="3"/>
  <c r="O549" i="3" a="1"/>
  <c r="O549" i="3"/>
  <c r="O550" i="3" a="1"/>
  <c r="O550" i="3"/>
  <c r="O551" i="3" a="1"/>
  <c r="O551" i="3"/>
  <c r="O552" i="3" a="1"/>
  <c r="O552" i="3"/>
  <c r="O553" i="3" a="1"/>
  <c r="O553" i="3"/>
  <c r="O554" i="3" a="1"/>
  <c r="O554" i="3"/>
  <c r="O555" i="3" a="1"/>
  <c r="O555" i="3"/>
  <c r="O556" i="3" a="1"/>
  <c r="O556" i="3"/>
  <c r="O557" i="3" a="1"/>
  <c r="O557" i="3"/>
  <c r="O558" i="3" a="1"/>
  <c r="O558" i="3"/>
  <c r="O559" i="3" a="1"/>
  <c r="O559" i="3"/>
  <c r="O560" i="3" a="1"/>
  <c r="O560" i="3"/>
  <c r="O561" i="3" a="1"/>
  <c r="O561" i="3"/>
  <c r="O562" i="3" a="1"/>
  <c r="O562" i="3"/>
  <c r="O563" i="3" a="1"/>
  <c r="O563" i="3"/>
  <c r="O564" i="3" a="1"/>
  <c r="O564" i="3"/>
  <c r="O565" i="3" a="1"/>
  <c r="O565" i="3"/>
  <c r="O566" i="3" a="1"/>
  <c r="O566" i="3"/>
  <c r="O567" i="3" a="1"/>
  <c r="O567" i="3"/>
  <c r="O568" i="3" a="1"/>
  <c r="O568" i="3"/>
  <c r="O569" i="3" a="1"/>
  <c r="O569" i="3"/>
  <c r="O570" i="3" a="1"/>
  <c r="O570" i="3"/>
  <c r="O571" i="3" a="1"/>
  <c r="O571" i="3"/>
  <c r="O572" i="3" a="1"/>
  <c r="O572" i="3"/>
  <c r="O573" i="3" a="1"/>
  <c r="O573" i="3"/>
  <c r="O574" i="3" a="1"/>
  <c r="O574" i="3"/>
  <c r="O575" i="3" a="1"/>
  <c r="O575" i="3"/>
  <c r="O576" i="3" a="1"/>
  <c r="O576" i="3"/>
  <c r="O577" i="3" a="1"/>
  <c r="O577" i="3"/>
  <c r="O578" i="3" a="1"/>
  <c r="O578" i="3"/>
  <c r="O579" i="3" a="1"/>
  <c r="O579" i="3"/>
  <c r="O580" i="3" a="1"/>
  <c r="O580" i="3"/>
  <c r="O581" i="3" a="1"/>
  <c r="O581" i="3"/>
  <c r="O582" i="3" a="1"/>
  <c r="O582" i="3"/>
  <c r="O583" i="3" a="1"/>
  <c r="O583" i="3"/>
  <c r="O584" i="3" a="1"/>
  <c r="O584" i="3"/>
  <c r="O585" i="3" a="1"/>
  <c r="O585" i="3"/>
  <c r="O586" i="3" a="1"/>
  <c r="O586" i="3"/>
  <c r="O587" i="3" a="1"/>
  <c r="O587" i="3"/>
  <c r="O588" i="3" a="1"/>
  <c r="O588" i="3"/>
  <c r="O589" i="3" a="1"/>
  <c r="O589" i="3"/>
  <c r="O590" i="3" a="1"/>
  <c r="O590" i="3"/>
  <c r="O591" i="3" a="1"/>
  <c r="O591" i="3"/>
  <c r="O592" i="3" a="1"/>
  <c r="O592" i="3"/>
  <c r="O593" i="3" a="1"/>
  <c r="O593" i="3"/>
  <c r="O594" i="3" a="1"/>
  <c r="O594" i="3"/>
  <c r="O595" i="3" a="1"/>
  <c r="O595" i="3"/>
  <c r="O596" i="3" a="1"/>
  <c r="O596" i="3"/>
  <c r="O597" i="3" a="1"/>
  <c r="O597" i="3"/>
  <c r="O598" i="3" a="1"/>
  <c r="O598" i="3"/>
  <c r="O599" i="3" a="1"/>
  <c r="O599" i="3"/>
  <c r="O600" i="3" a="1"/>
  <c r="O600" i="3"/>
  <c r="O601" i="3" a="1"/>
  <c r="O601" i="3"/>
  <c r="O602" i="3" a="1"/>
  <c r="O602" i="3"/>
  <c r="O603" i="3" a="1"/>
  <c r="O603" i="3"/>
  <c r="O604" i="3" a="1"/>
  <c r="O604" i="3"/>
  <c r="O605" i="3" a="1"/>
  <c r="O605" i="3"/>
  <c r="O606" i="3" a="1"/>
  <c r="O606" i="3"/>
  <c r="O607" i="3" a="1"/>
  <c r="O607" i="3"/>
  <c r="O608" i="3" a="1"/>
  <c r="O608" i="3"/>
  <c r="O609" i="3" a="1"/>
  <c r="O609" i="3"/>
  <c r="O610" i="3" a="1"/>
  <c r="O610" i="3"/>
  <c r="O611" i="3" a="1"/>
  <c r="O611" i="3"/>
  <c r="O612" i="3" a="1"/>
  <c r="O612" i="3"/>
  <c r="O613" i="3" a="1"/>
  <c r="O613" i="3"/>
  <c r="O614" i="3" a="1"/>
  <c r="O614" i="3"/>
  <c r="O615" i="3" a="1"/>
  <c r="O615" i="3"/>
  <c r="O616" i="3" a="1"/>
  <c r="O616" i="3"/>
  <c r="O617" i="3" a="1"/>
  <c r="O617" i="3"/>
  <c r="O618" i="3" a="1"/>
  <c r="O618" i="3"/>
  <c r="O619" i="3" a="1"/>
  <c r="O619" i="3"/>
  <c r="O620" i="3" a="1"/>
  <c r="O620" i="3"/>
  <c r="O621" i="3" a="1"/>
  <c r="O621" i="3"/>
  <c r="O622" i="3" a="1"/>
  <c r="O622" i="3"/>
  <c r="O623" i="3" a="1"/>
  <c r="O623" i="3"/>
  <c r="O624" i="3" a="1"/>
  <c r="O624" i="3"/>
  <c r="O625" i="3" a="1"/>
  <c r="O625" i="3"/>
  <c r="O626" i="3" a="1"/>
  <c r="O626" i="3"/>
  <c r="O627" i="3" a="1"/>
  <c r="O627" i="3"/>
  <c r="O628" i="3" a="1"/>
  <c r="O628" i="3"/>
  <c r="O629" i="3" a="1"/>
  <c r="O629" i="3"/>
  <c r="O630" i="3" a="1"/>
  <c r="O630" i="3"/>
  <c r="O631" i="3" a="1"/>
  <c r="O631" i="3"/>
  <c r="O632" i="3" a="1"/>
  <c r="O632" i="3"/>
  <c r="O633" i="3" a="1"/>
  <c r="O633" i="3"/>
  <c r="O634" i="3" a="1"/>
  <c r="O634" i="3"/>
  <c r="O635" i="3" a="1"/>
  <c r="O635" i="3"/>
  <c r="O636" i="3" a="1"/>
  <c r="O636" i="3"/>
  <c r="O637" i="3" a="1"/>
  <c r="O637" i="3"/>
  <c r="O638" i="3" a="1"/>
  <c r="O638" i="3"/>
  <c r="O639" i="3" a="1"/>
  <c r="O639" i="3"/>
  <c r="O640" i="3" a="1"/>
  <c r="O640" i="3"/>
  <c r="O641" i="3" a="1"/>
  <c r="O641" i="3"/>
  <c r="O642" i="3" a="1"/>
  <c r="O642" i="3"/>
  <c r="O643" i="3" a="1"/>
  <c r="O643" i="3"/>
  <c r="O644" i="3" a="1"/>
  <c r="O644" i="3"/>
  <c r="O645" i="3" a="1"/>
  <c r="O645" i="3"/>
  <c r="O646" i="3" a="1"/>
  <c r="O646" i="3"/>
  <c r="O647" i="3" a="1"/>
  <c r="O647" i="3"/>
  <c r="O648" i="3" a="1"/>
  <c r="O648" i="3"/>
  <c r="O649" i="3" a="1"/>
  <c r="O649" i="3"/>
  <c r="O650" i="3" a="1"/>
  <c r="O650" i="3"/>
  <c r="O651" i="3" a="1"/>
  <c r="O651" i="3"/>
  <c r="O652" i="3" a="1"/>
  <c r="O652" i="3"/>
  <c r="O653" i="3" a="1"/>
  <c r="O653" i="3"/>
  <c r="O654" i="3" a="1"/>
  <c r="O654" i="3"/>
  <c r="O655" i="3" a="1"/>
  <c r="O655" i="3"/>
  <c r="O656" i="3" a="1"/>
  <c r="O656" i="3"/>
  <c r="O657" i="3" a="1"/>
  <c r="O657" i="3"/>
  <c r="O658" i="3" a="1"/>
  <c r="O658" i="3"/>
  <c r="O659" i="3" a="1"/>
  <c r="O659" i="3"/>
  <c r="O660" i="3" a="1"/>
  <c r="O660" i="3"/>
  <c r="O661" i="3" a="1"/>
  <c r="O661" i="3"/>
  <c r="O662" i="3" a="1"/>
  <c r="O662" i="3"/>
  <c r="O663" i="3" a="1"/>
  <c r="O663" i="3"/>
  <c r="O664" i="3" a="1"/>
  <c r="O664" i="3"/>
  <c r="O665" i="3" a="1"/>
  <c r="O665" i="3"/>
  <c r="O666" i="3" a="1"/>
  <c r="O666" i="3"/>
  <c r="O667" i="3" a="1"/>
  <c r="O667" i="3"/>
  <c r="O668" i="3" a="1"/>
  <c r="O668" i="3"/>
  <c r="O669" i="3" a="1"/>
  <c r="O669" i="3"/>
  <c r="O670" i="3" a="1"/>
  <c r="O670" i="3"/>
  <c r="O671" i="3" a="1"/>
  <c r="O671" i="3"/>
  <c r="O672" i="3" a="1"/>
  <c r="O672" i="3"/>
  <c r="O673" i="3" a="1"/>
  <c r="O673" i="3"/>
  <c r="O674" i="3" a="1"/>
  <c r="O674" i="3"/>
  <c r="O675" i="3" a="1"/>
  <c r="O675" i="3"/>
  <c r="O676" i="3" a="1"/>
  <c r="O676" i="3"/>
  <c r="O677" i="3" a="1"/>
  <c r="O677" i="3"/>
  <c r="O678" i="3" a="1"/>
  <c r="O678" i="3"/>
  <c r="O679" i="3" a="1"/>
  <c r="O679" i="3"/>
  <c r="O680" i="3" a="1"/>
  <c r="O680" i="3"/>
  <c r="O681" i="3" a="1"/>
  <c r="O681" i="3"/>
  <c r="O682" i="3" a="1"/>
  <c r="O682" i="3"/>
  <c r="O683" i="3" a="1"/>
  <c r="O683" i="3"/>
  <c r="O684" i="3" a="1"/>
  <c r="O684" i="3"/>
  <c r="O685" i="3" a="1"/>
  <c r="O685" i="3"/>
  <c r="O686" i="3" a="1"/>
  <c r="O686" i="3"/>
  <c r="O687" i="3" a="1"/>
  <c r="O687" i="3"/>
  <c r="O688" i="3" a="1"/>
  <c r="O688" i="3"/>
  <c r="O689" i="3" a="1"/>
  <c r="O689" i="3"/>
  <c r="O690" i="3" a="1"/>
  <c r="O690" i="3"/>
  <c r="O691" i="3" a="1"/>
  <c r="O691" i="3"/>
  <c r="O692" i="3" a="1"/>
  <c r="O692" i="3"/>
  <c r="O693" i="3" a="1"/>
  <c r="O693" i="3"/>
  <c r="O694" i="3" a="1"/>
  <c r="O694" i="3"/>
  <c r="O695" i="3" a="1"/>
  <c r="O695" i="3"/>
  <c r="O696" i="3" a="1"/>
  <c r="O696" i="3"/>
  <c r="O697" i="3" a="1"/>
  <c r="O697" i="3"/>
  <c r="O698" i="3" a="1"/>
  <c r="O698" i="3"/>
  <c r="O699" i="3" a="1"/>
  <c r="O699" i="3"/>
  <c r="O700" i="3" a="1"/>
  <c r="O700" i="3"/>
  <c r="O701" i="3" a="1"/>
  <c r="O701" i="3"/>
  <c r="O702" i="3" a="1"/>
  <c r="O702" i="3"/>
  <c r="O4" i="3" a="1"/>
  <c r="O4" i="3" s="1"/>
  <c r="O5" i="3" a="1"/>
  <c r="O5" i="3" s="1"/>
  <c r="O3" i="3" a="1"/>
  <c r="O3" i="3" s="1"/>
  <c r="D58" i="5" l="1"/>
  <c r="D57" i="5"/>
  <c r="I46" i="5" s="1"/>
  <c r="D56" i="5"/>
  <c r="D55" i="5"/>
  <c r="D54" i="5"/>
  <c r="D53" i="5"/>
  <c r="D52" i="5"/>
  <c r="H46" i="5" s="1"/>
  <c r="D51" i="5"/>
  <c r="H45" i="5" s="1"/>
  <c r="D50" i="5"/>
  <c r="H44" i="5" s="1"/>
  <c r="D49" i="5"/>
  <c r="D48" i="5"/>
  <c r="D47" i="5"/>
  <c r="D46" i="5"/>
  <c r="I41" i="5" s="1"/>
  <c r="I45" i="5"/>
  <c r="D45" i="5"/>
  <c r="I40" i="5" s="1"/>
  <c r="I44" i="5"/>
  <c r="D44" i="5"/>
  <c r="I39" i="5" s="1"/>
  <c r="I43" i="5"/>
  <c r="H43" i="5"/>
  <c r="D43" i="5"/>
  <c r="I38" i="5" s="1"/>
  <c r="D42" i="5"/>
  <c r="D41" i="5"/>
  <c r="H41" i="5" s="1"/>
  <c r="D40" i="5"/>
  <c r="H40" i="5" s="1"/>
  <c r="D39" i="5"/>
  <c r="H39" i="5" s="1"/>
  <c r="H38" i="5"/>
  <c r="D38" i="5"/>
  <c r="D37" i="5"/>
  <c r="D36" i="5"/>
  <c r="U9" i="3"/>
  <c r="U10" i="3"/>
  <c r="U11" i="3"/>
  <c r="U12"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102" i="3"/>
  <c r="U103" i="3"/>
  <c r="U104" i="3"/>
  <c r="U105" i="3"/>
  <c r="U106" i="3"/>
  <c r="U107" i="3"/>
  <c r="U108" i="3"/>
  <c r="U109" i="3"/>
  <c r="U110" i="3"/>
  <c r="U111" i="3"/>
  <c r="U112" i="3"/>
  <c r="U113" i="3"/>
  <c r="U114" i="3"/>
  <c r="U115" i="3"/>
  <c r="U116" i="3"/>
  <c r="U117" i="3"/>
  <c r="U118" i="3"/>
  <c r="U119" i="3"/>
  <c r="U120" i="3"/>
  <c r="U121" i="3"/>
  <c r="U122" i="3"/>
  <c r="U123" i="3"/>
  <c r="U124" i="3"/>
  <c r="U125" i="3"/>
  <c r="U126" i="3"/>
  <c r="U127" i="3"/>
  <c r="U128" i="3"/>
  <c r="U129" i="3"/>
  <c r="U130" i="3"/>
  <c r="U131" i="3"/>
  <c r="U132" i="3"/>
  <c r="U133" i="3"/>
  <c r="U134" i="3"/>
  <c r="U135" i="3"/>
  <c r="U136" i="3"/>
  <c r="U137" i="3"/>
  <c r="U138" i="3"/>
  <c r="U139" i="3"/>
  <c r="U140" i="3"/>
  <c r="U141" i="3"/>
  <c r="U142" i="3"/>
  <c r="U143" i="3"/>
  <c r="U144" i="3"/>
  <c r="U145" i="3"/>
  <c r="U146" i="3"/>
  <c r="U147" i="3"/>
  <c r="U148" i="3"/>
  <c r="U149" i="3"/>
  <c r="U150" i="3"/>
  <c r="U151" i="3"/>
  <c r="U152" i="3"/>
  <c r="U153" i="3"/>
  <c r="U154" i="3"/>
  <c r="U155" i="3"/>
  <c r="U156" i="3"/>
  <c r="U157" i="3"/>
  <c r="U158" i="3"/>
  <c r="U159" i="3"/>
  <c r="U160" i="3"/>
  <c r="U161" i="3"/>
  <c r="U162" i="3"/>
  <c r="U163" i="3"/>
  <c r="U164" i="3"/>
  <c r="U165" i="3"/>
  <c r="U166" i="3"/>
  <c r="U167" i="3"/>
  <c r="U168" i="3"/>
  <c r="U169" i="3"/>
  <c r="U170" i="3"/>
  <c r="U171" i="3"/>
  <c r="U172" i="3"/>
  <c r="U173" i="3"/>
  <c r="U174" i="3"/>
  <c r="U175" i="3"/>
  <c r="U176" i="3"/>
  <c r="U177" i="3"/>
  <c r="U178" i="3"/>
  <c r="U179" i="3"/>
  <c r="U180" i="3"/>
  <c r="U181" i="3"/>
  <c r="U182" i="3"/>
  <c r="U183" i="3"/>
  <c r="U184" i="3"/>
  <c r="U185" i="3"/>
  <c r="U186" i="3"/>
  <c r="U187" i="3"/>
  <c r="U188" i="3"/>
  <c r="U189" i="3"/>
  <c r="U190" i="3"/>
  <c r="U191" i="3"/>
  <c r="U192" i="3"/>
  <c r="U193" i="3"/>
  <c r="U194" i="3"/>
  <c r="U195" i="3"/>
  <c r="U196" i="3"/>
  <c r="U197" i="3"/>
  <c r="U198" i="3"/>
  <c r="U199" i="3"/>
  <c r="U200" i="3"/>
  <c r="U201" i="3"/>
  <c r="U202" i="3"/>
  <c r="U203" i="3"/>
  <c r="U204" i="3"/>
  <c r="U205" i="3"/>
  <c r="U206" i="3"/>
  <c r="U207" i="3"/>
  <c r="U208" i="3"/>
  <c r="U209" i="3"/>
  <c r="U210" i="3"/>
  <c r="U211" i="3"/>
  <c r="U212" i="3"/>
  <c r="U213" i="3"/>
  <c r="U214" i="3"/>
  <c r="U215" i="3"/>
  <c r="U216" i="3"/>
  <c r="U217" i="3"/>
  <c r="U218" i="3"/>
  <c r="U219" i="3"/>
  <c r="U220" i="3"/>
  <c r="U221" i="3"/>
  <c r="U222" i="3"/>
  <c r="U223" i="3"/>
  <c r="U224" i="3"/>
  <c r="U225" i="3"/>
  <c r="U226" i="3"/>
  <c r="U227" i="3"/>
  <c r="U228" i="3"/>
  <c r="U229" i="3"/>
  <c r="U230" i="3"/>
  <c r="U231" i="3"/>
  <c r="U232" i="3"/>
  <c r="U233" i="3"/>
  <c r="U234" i="3"/>
  <c r="U235" i="3"/>
  <c r="U236" i="3"/>
  <c r="U237" i="3"/>
  <c r="U238" i="3"/>
  <c r="U239" i="3"/>
  <c r="U240" i="3"/>
  <c r="U241" i="3"/>
  <c r="U242" i="3"/>
  <c r="U243" i="3"/>
  <c r="U244" i="3"/>
  <c r="U245" i="3"/>
  <c r="U246" i="3"/>
  <c r="U247" i="3"/>
  <c r="U248" i="3"/>
  <c r="U249" i="3"/>
  <c r="U250" i="3"/>
  <c r="U251" i="3"/>
  <c r="U252" i="3"/>
  <c r="U253" i="3"/>
  <c r="U254" i="3"/>
  <c r="U255" i="3"/>
  <c r="U256" i="3"/>
  <c r="U257" i="3"/>
  <c r="U258" i="3"/>
  <c r="U259" i="3"/>
  <c r="U260" i="3"/>
  <c r="U261" i="3"/>
  <c r="U262" i="3"/>
  <c r="U263" i="3"/>
  <c r="U264" i="3"/>
  <c r="U265" i="3"/>
  <c r="U266" i="3"/>
  <c r="U267" i="3"/>
  <c r="U268" i="3"/>
  <c r="U269" i="3"/>
  <c r="U270" i="3"/>
  <c r="U271" i="3"/>
  <c r="U272" i="3"/>
  <c r="U273" i="3"/>
  <c r="U274" i="3"/>
  <c r="U275" i="3"/>
  <c r="U276" i="3"/>
  <c r="U277" i="3"/>
  <c r="U278" i="3"/>
  <c r="U279" i="3"/>
  <c r="U280" i="3"/>
  <c r="U281" i="3"/>
  <c r="U282" i="3"/>
  <c r="U283" i="3"/>
  <c r="U284" i="3"/>
  <c r="U285" i="3"/>
  <c r="U286" i="3"/>
  <c r="U287" i="3"/>
  <c r="U288" i="3"/>
  <c r="U289" i="3"/>
  <c r="U290" i="3"/>
  <c r="U291" i="3"/>
  <c r="U292" i="3"/>
  <c r="U293" i="3"/>
  <c r="U294" i="3"/>
  <c r="U295" i="3"/>
  <c r="U296" i="3"/>
  <c r="U297" i="3"/>
  <c r="U298" i="3"/>
  <c r="U299" i="3"/>
  <c r="U300" i="3"/>
  <c r="U301" i="3"/>
  <c r="U302" i="3"/>
  <c r="U303" i="3"/>
  <c r="U304" i="3"/>
  <c r="U305" i="3"/>
  <c r="U306" i="3"/>
  <c r="U307" i="3"/>
  <c r="U308" i="3"/>
  <c r="U309" i="3"/>
  <c r="U310" i="3"/>
  <c r="U311" i="3"/>
  <c r="U312" i="3"/>
  <c r="U313" i="3"/>
  <c r="U314" i="3"/>
  <c r="U315" i="3"/>
  <c r="U316" i="3"/>
  <c r="U317" i="3"/>
  <c r="U318" i="3"/>
  <c r="U319" i="3"/>
  <c r="U320" i="3"/>
  <c r="U321" i="3"/>
  <c r="U322" i="3"/>
  <c r="U323" i="3"/>
  <c r="U324" i="3"/>
  <c r="U325" i="3"/>
  <c r="U326" i="3"/>
  <c r="U327" i="3"/>
  <c r="U328" i="3"/>
  <c r="U329" i="3"/>
  <c r="U330" i="3"/>
  <c r="U331" i="3"/>
  <c r="U332" i="3"/>
  <c r="U333" i="3"/>
  <c r="U334" i="3"/>
  <c r="U335" i="3"/>
  <c r="U336" i="3"/>
  <c r="U337" i="3"/>
  <c r="U338" i="3"/>
  <c r="U339" i="3"/>
  <c r="U340" i="3"/>
  <c r="U341" i="3"/>
  <c r="U342" i="3"/>
  <c r="U343" i="3"/>
  <c r="U344" i="3"/>
  <c r="U345" i="3"/>
  <c r="U346" i="3"/>
  <c r="U347" i="3"/>
  <c r="U348" i="3"/>
  <c r="U349" i="3"/>
  <c r="U350" i="3"/>
  <c r="U351" i="3"/>
  <c r="U352" i="3"/>
  <c r="U353" i="3"/>
  <c r="U354" i="3"/>
  <c r="U355" i="3"/>
  <c r="U356" i="3"/>
  <c r="U357" i="3"/>
  <c r="U358" i="3"/>
  <c r="U359" i="3"/>
  <c r="U360" i="3"/>
  <c r="U361" i="3"/>
  <c r="U362" i="3"/>
  <c r="U363" i="3"/>
  <c r="U364" i="3"/>
  <c r="U365" i="3"/>
  <c r="U366" i="3"/>
  <c r="U367" i="3"/>
  <c r="U368" i="3"/>
  <c r="U369" i="3"/>
  <c r="U370" i="3"/>
  <c r="U371" i="3"/>
  <c r="U372" i="3"/>
  <c r="U373" i="3"/>
  <c r="U374" i="3"/>
  <c r="U375" i="3"/>
  <c r="U376" i="3"/>
  <c r="U377" i="3"/>
  <c r="U378" i="3"/>
  <c r="U379" i="3"/>
  <c r="U380" i="3"/>
  <c r="U381" i="3"/>
  <c r="U382" i="3"/>
  <c r="U383" i="3"/>
  <c r="U384" i="3"/>
  <c r="U385" i="3"/>
  <c r="U386" i="3"/>
  <c r="U387" i="3"/>
  <c r="U388" i="3"/>
  <c r="U389" i="3"/>
  <c r="U390" i="3"/>
  <c r="U391" i="3"/>
  <c r="U392" i="3"/>
  <c r="U393" i="3"/>
  <c r="U394" i="3"/>
  <c r="U395" i="3"/>
  <c r="U396" i="3"/>
  <c r="U397" i="3"/>
  <c r="U398" i="3"/>
  <c r="U399" i="3"/>
  <c r="U400" i="3"/>
  <c r="U401" i="3"/>
  <c r="U402" i="3"/>
  <c r="U403" i="3"/>
  <c r="U404" i="3"/>
  <c r="U405" i="3"/>
  <c r="U406" i="3"/>
  <c r="U407" i="3"/>
  <c r="U408" i="3"/>
  <c r="U409" i="3"/>
  <c r="U410" i="3"/>
  <c r="U411" i="3"/>
  <c r="U412" i="3"/>
  <c r="U413" i="3"/>
  <c r="U414" i="3"/>
  <c r="U415" i="3"/>
  <c r="U416" i="3"/>
  <c r="U417" i="3"/>
  <c r="U418" i="3"/>
  <c r="U419" i="3"/>
  <c r="U420" i="3"/>
  <c r="U421" i="3"/>
  <c r="U422" i="3"/>
  <c r="U423" i="3"/>
  <c r="U424" i="3"/>
  <c r="U425" i="3"/>
  <c r="U426" i="3"/>
  <c r="U427" i="3"/>
  <c r="U428" i="3"/>
  <c r="U429" i="3"/>
  <c r="U430" i="3"/>
  <c r="U431" i="3"/>
  <c r="U432" i="3"/>
  <c r="U433" i="3"/>
  <c r="U434" i="3"/>
  <c r="U435" i="3"/>
  <c r="U436" i="3"/>
  <c r="U437" i="3"/>
  <c r="U438" i="3"/>
  <c r="U439" i="3"/>
  <c r="U440" i="3"/>
  <c r="U441" i="3"/>
  <c r="U442" i="3"/>
  <c r="U443" i="3"/>
  <c r="U444" i="3"/>
  <c r="U445" i="3"/>
  <c r="U446" i="3"/>
  <c r="U447" i="3"/>
  <c r="U448" i="3"/>
  <c r="U449" i="3"/>
  <c r="U450" i="3"/>
  <c r="U451" i="3"/>
  <c r="U452" i="3"/>
  <c r="U453" i="3"/>
  <c r="U454" i="3"/>
  <c r="U455" i="3"/>
  <c r="U456" i="3"/>
  <c r="U457" i="3"/>
  <c r="U458" i="3"/>
  <c r="U459" i="3"/>
  <c r="U460" i="3"/>
  <c r="U461" i="3"/>
  <c r="U462" i="3"/>
  <c r="U463" i="3"/>
  <c r="U464" i="3"/>
  <c r="U465" i="3"/>
  <c r="U466" i="3"/>
  <c r="U467" i="3"/>
  <c r="U468" i="3"/>
  <c r="U469" i="3"/>
  <c r="U470" i="3"/>
  <c r="U471" i="3"/>
  <c r="U472" i="3"/>
  <c r="U473" i="3"/>
  <c r="U474" i="3"/>
  <c r="U475" i="3"/>
  <c r="U476" i="3"/>
  <c r="U477" i="3"/>
  <c r="U478" i="3"/>
  <c r="U479" i="3"/>
  <c r="U480" i="3"/>
  <c r="U481" i="3"/>
  <c r="U482" i="3"/>
  <c r="U483" i="3"/>
  <c r="U484" i="3"/>
  <c r="U485" i="3"/>
  <c r="U486" i="3"/>
  <c r="U487" i="3"/>
  <c r="U488" i="3"/>
  <c r="U489" i="3"/>
  <c r="U490" i="3"/>
  <c r="U491" i="3"/>
  <c r="U492" i="3"/>
  <c r="U493" i="3"/>
  <c r="U494" i="3"/>
  <c r="U495" i="3"/>
  <c r="U496" i="3"/>
  <c r="U497" i="3"/>
  <c r="U498" i="3"/>
  <c r="U499" i="3"/>
  <c r="U500" i="3"/>
  <c r="U501" i="3"/>
  <c r="U502" i="3"/>
  <c r="U503" i="3"/>
  <c r="U504" i="3"/>
  <c r="U505" i="3"/>
  <c r="U506" i="3"/>
  <c r="U507" i="3"/>
  <c r="U508" i="3"/>
  <c r="U509" i="3"/>
  <c r="U510" i="3"/>
  <c r="U511" i="3"/>
  <c r="U512" i="3"/>
  <c r="U513" i="3"/>
  <c r="U514" i="3"/>
  <c r="U515" i="3"/>
  <c r="U516" i="3"/>
  <c r="U517" i="3"/>
  <c r="U518" i="3"/>
  <c r="U519" i="3"/>
  <c r="U520" i="3"/>
  <c r="U521" i="3"/>
  <c r="U522" i="3"/>
  <c r="U523" i="3"/>
  <c r="U524" i="3"/>
  <c r="U525" i="3"/>
  <c r="U526" i="3"/>
  <c r="U527" i="3"/>
  <c r="U528" i="3"/>
  <c r="U529" i="3"/>
  <c r="U530" i="3"/>
  <c r="U531" i="3"/>
  <c r="U532" i="3"/>
  <c r="U533" i="3"/>
  <c r="U534" i="3"/>
  <c r="U535" i="3"/>
  <c r="U536" i="3"/>
  <c r="U537" i="3"/>
  <c r="U538" i="3"/>
  <c r="U539" i="3"/>
  <c r="U540" i="3"/>
  <c r="U541" i="3"/>
  <c r="U542" i="3"/>
  <c r="U543" i="3"/>
  <c r="U544" i="3"/>
  <c r="U545" i="3"/>
  <c r="U546" i="3"/>
  <c r="U547" i="3"/>
  <c r="U548" i="3"/>
  <c r="U549" i="3"/>
  <c r="U550" i="3"/>
  <c r="U551" i="3"/>
  <c r="U552" i="3"/>
  <c r="U553" i="3"/>
  <c r="U554" i="3"/>
  <c r="U555" i="3"/>
  <c r="U556" i="3"/>
  <c r="U557" i="3"/>
  <c r="U558" i="3"/>
  <c r="U559" i="3"/>
  <c r="U560" i="3"/>
  <c r="U561" i="3"/>
  <c r="U562" i="3"/>
  <c r="U563" i="3"/>
  <c r="U564" i="3"/>
  <c r="U565" i="3"/>
  <c r="U566" i="3"/>
  <c r="U567" i="3"/>
  <c r="U568" i="3"/>
  <c r="U569" i="3"/>
  <c r="U570" i="3"/>
  <c r="U571" i="3"/>
  <c r="U572" i="3"/>
  <c r="U573" i="3"/>
  <c r="U574" i="3"/>
  <c r="U575" i="3"/>
  <c r="U576" i="3"/>
  <c r="U577" i="3"/>
  <c r="U578" i="3"/>
  <c r="U579" i="3"/>
  <c r="U580" i="3"/>
  <c r="U581" i="3"/>
  <c r="U582" i="3"/>
  <c r="U583" i="3"/>
  <c r="U584" i="3"/>
  <c r="U585" i="3"/>
  <c r="U586" i="3"/>
  <c r="U587" i="3"/>
  <c r="U588" i="3"/>
  <c r="U589" i="3"/>
  <c r="U590" i="3"/>
  <c r="U591" i="3"/>
  <c r="U592" i="3"/>
  <c r="U593" i="3"/>
  <c r="U594" i="3"/>
  <c r="U595" i="3"/>
  <c r="U596" i="3"/>
  <c r="U597" i="3"/>
  <c r="U598" i="3"/>
  <c r="U599" i="3"/>
  <c r="U600" i="3"/>
  <c r="U601" i="3"/>
  <c r="U602" i="3"/>
  <c r="U603" i="3"/>
  <c r="U604" i="3"/>
  <c r="U605" i="3"/>
  <c r="U606" i="3"/>
  <c r="U607" i="3"/>
  <c r="U608" i="3"/>
  <c r="U609" i="3"/>
  <c r="U610" i="3"/>
  <c r="U611" i="3"/>
  <c r="U612" i="3"/>
  <c r="U613" i="3"/>
  <c r="U614" i="3"/>
  <c r="U615" i="3"/>
  <c r="U616" i="3"/>
  <c r="U617" i="3"/>
  <c r="U618" i="3"/>
  <c r="U619" i="3"/>
  <c r="U620" i="3"/>
  <c r="U621" i="3"/>
  <c r="U622" i="3"/>
  <c r="U623" i="3"/>
  <c r="U624" i="3"/>
  <c r="U625" i="3"/>
  <c r="U626" i="3"/>
  <c r="U627" i="3"/>
  <c r="U628" i="3"/>
  <c r="U629" i="3"/>
  <c r="U630" i="3"/>
  <c r="U631" i="3"/>
  <c r="U632" i="3"/>
  <c r="U633" i="3"/>
  <c r="U634" i="3"/>
  <c r="U635" i="3"/>
  <c r="U636" i="3"/>
  <c r="U637" i="3"/>
  <c r="U638" i="3"/>
  <c r="U639" i="3"/>
  <c r="U640" i="3"/>
  <c r="U641" i="3"/>
  <c r="U642" i="3"/>
  <c r="U643" i="3"/>
  <c r="U644" i="3"/>
  <c r="U645" i="3"/>
  <c r="U646" i="3"/>
  <c r="U647" i="3"/>
  <c r="U648" i="3"/>
  <c r="U649" i="3"/>
  <c r="U650" i="3"/>
  <c r="U651" i="3"/>
  <c r="U652" i="3"/>
  <c r="U653" i="3"/>
  <c r="U654" i="3"/>
  <c r="U655" i="3"/>
  <c r="U656" i="3"/>
  <c r="U657" i="3"/>
  <c r="U658" i="3"/>
  <c r="U659" i="3"/>
  <c r="U660" i="3"/>
  <c r="U661" i="3"/>
  <c r="U662" i="3"/>
  <c r="U663" i="3"/>
  <c r="U664" i="3"/>
  <c r="U665" i="3"/>
  <c r="U666" i="3"/>
  <c r="U667" i="3"/>
  <c r="U668" i="3"/>
  <c r="U669" i="3"/>
  <c r="U670" i="3"/>
  <c r="U671" i="3"/>
  <c r="U672" i="3"/>
  <c r="U673" i="3"/>
  <c r="U674" i="3"/>
  <c r="U675" i="3"/>
  <c r="U676" i="3"/>
  <c r="U677" i="3"/>
  <c r="U678" i="3"/>
  <c r="U679" i="3"/>
  <c r="U680" i="3"/>
  <c r="U681" i="3"/>
  <c r="U682" i="3"/>
  <c r="U683" i="3"/>
  <c r="U684" i="3"/>
  <c r="U685" i="3"/>
  <c r="U686" i="3"/>
  <c r="U687" i="3"/>
  <c r="U688" i="3"/>
  <c r="U689" i="3"/>
  <c r="U690" i="3"/>
  <c r="U691" i="3"/>
  <c r="U692" i="3"/>
  <c r="U693" i="3"/>
  <c r="U694" i="3"/>
  <c r="U695" i="3"/>
  <c r="U696" i="3"/>
  <c r="U697" i="3"/>
  <c r="U698" i="3"/>
  <c r="U699" i="3"/>
  <c r="U700" i="3"/>
  <c r="U701" i="3"/>
  <c r="U702" i="3"/>
  <c r="U4" i="3"/>
  <c r="U5" i="3"/>
  <c r="U6" i="3"/>
  <c r="U7" i="3"/>
  <c r="U8" i="3"/>
  <c r="U3" i="3"/>
  <c r="D3" i="3"/>
  <c r="E3" i="3"/>
  <c r="F3" i="3"/>
  <c r="G3" i="3"/>
  <c r="H3" i="3"/>
  <c r="C3" i="3"/>
  <c r="J3" i="3"/>
  <c r="Q3" i="3" s="1"/>
  <c r="I4" i="3"/>
  <c r="I3" i="3"/>
  <c r="M3" i="3" s="1"/>
  <c r="N3" i="3" s="1"/>
  <c r="B3" i="3"/>
  <c r="A4" i="3"/>
  <c r="P3" i="3" l="1"/>
  <c r="B4" i="3"/>
  <c r="C4" i="3"/>
  <c r="D4" i="3"/>
  <c r="E4" i="3"/>
  <c r="F4" i="3"/>
  <c r="G4" i="3"/>
  <c r="H4" i="3"/>
  <c r="J4" i="3"/>
  <c r="Q4" i="3" s="1"/>
  <c r="L3" i="3"/>
  <c r="R3" i="3" s="1"/>
  <c r="M4" i="3"/>
  <c r="N4" i="3" s="1"/>
  <c r="A5" i="3"/>
  <c r="P4" i="3" l="1"/>
  <c r="S3" i="3"/>
  <c r="L4" i="3"/>
  <c r="R4" i="3" s="1"/>
  <c r="C5" i="3"/>
  <c r="D5" i="3"/>
  <c r="E5" i="3"/>
  <c r="F5" i="3"/>
  <c r="G5" i="3"/>
  <c r="H5" i="3"/>
  <c r="J5" i="3"/>
  <c r="Q5" i="3" s="1"/>
  <c r="I5" i="3"/>
  <c r="M5" i="3" s="1"/>
  <c r="N5" i="3" s="1"/>
  <c r="B5" i="3"/>
  <c r="A6" i="3"/>
  <c r="T3" i="3" l="1"/>
  <c r="P5" i="3"/>
  <c r="L5" i="3"/>
  <c r="R5" i="3" s="1"/>
  <c r="S4" i="3"/>
  <c r="B6" i="3"/>
  <c r="C6" i="3"/>
  <c r="D6" i="3"/>
  <c r="G6" i="3"/>
  <c r="H6" i="3"/>
  <c r="E6" i="3"/>
  <c r="F6" i="3"/>
  <c r="J6" i="3"/>
  <c r="Q6" i="3" s="1"/>
  <c r="I6" i="3"/>
  <c r="M6" i="3" s="1"/>
  <c r="N6" i="3" s="1"/>
  <c r="A7" i="3"/>
  <c r="V3" i="3" l="1"/>
  <c r="W3" i="3" s="1"/>
  <c r="T4" i="3"/>
  <c r="V4" i="3" s="1"/>
  <c r="W4" i="3" s="1"/>
  <c r="P6" i="3"/>
  <c r="B7" i="3"/>
  <c r="E7" i="3"/>
  <c r="F7" i="3"/>
  <c r="G7" i="3"/>
  <c r="C7" i="3"/>
  <c r="D7" i="3"/>
  <c r="H7" i="3"/>
  <c r="J7" i="3"/>
  <c r="Q7" i="3" s="1"/>
  <c r="I7" i="3"/>
  <c r="M7" i="3" s="1"/>
  <c r="N7" i="3" s="1"/>
  <c r="A8" i="3"/>
  <c r="L6" i="3"/>
  <c r="R6" i="3" s="1"/>
  <c r="S5" i="3"/>
  <c r="T5" i="3" l="1"/>
  <c r="P7" i="3"/>
  <c r="S6" i="3"/>
  <c r="B8" i="3"/>
  <c r="C8" i="3"/>
  <c r="D8" i="3"/>
  <c r="G8" i="3"/>
  <c r="H8" i="3"/>
  <c r="E8" i="3"/>
  <c r="F8" i="3"/>
  <c r="J8" i="3"/>
  <c r="Q8" i="3" s="1"/>
  <c r="I8" i="3"/>
  <c r="M8" i="3" s="1"/>
  <c r="N8" i="3" s="1"/>
  <c r="L7" i="3"/>
  <c r="R7" i="3" s="1"/>
  <c r="A9" i="3"/>
  <c r="A10" i="3" s="1"/>
  <c r="V5" i="3" l="1"/>
  <c r="W5" i="3" s="1"/>
  <c r="T6" i="3"/>
  <c r="V6" i="3" s="1"/>
  <c r="W6" i="3" s="1"/>
  <c r="P8" i="3"/>
  <c r="S7" i="3"/>
  <c r="B10" i="3"/>
  <c r="C10" i="3"/>
  <c r="D10" i="3"/>
  <c r="E10" i="3"/>
  <c r="F10" i="3"/>
  <c r="G10" i="3"/>
  <c r="H10" i="3"/>
  <c r="J10" i="3"/>
  <c r="Q10" i="3" s="1"/>
  <c r="I10" i="3"/>
  <c r="M10" i="3" s="1"/>
  <c r="N10" i="3" s="1"/>
  <c r="B9" i="3"/>
  <c r="C9" i="3"/>
  <c r="D9" i="3"/>
  <c r="E9" i="3"/>
  <c r="H9" i="3"/>
  <c r="F9" i="3"/>
  <c r="G9" i="3"/>
  <c r="I9" i="3"/>
  <c r="M9" i="3" s="1"/>
  <c r="N9" i="3" s="1"/>
  <c r="J9" i="3"/>
  <c r="Q9" i="3" s="1"/>
  <c r="L8" i="3"/>
  <c r="R8" i="3" s="1"/>
  <c r="A11" i="3"/>
  <c r="T7" i="3" l="1"/>
  <c r="P9" i="3"/>
  <c r="P10" i="3"/>
  <c r="S8" i="3"/>
  <c r="L9" i="3"/>
  <c r="R9" i="3" s="1"/>
  <c r="W9" i="3" s="1"/>
  <c r="B11" i="3"/>
  <c r="E11" i="3"/>
  <c r="F11" i="3"/>
  <c r="C11" i="3"/>
  <c r="D11" i="3"/>
  <c r="G11" i="3"/>
  <c r="H11" i="3"/>
  <c r="I11" i="3"/>
  <c r="M11" i="3" s="1"/>
  <c r="N11" i="3" s="1"/>
  <c r="J11" i="3"/>
  <c r="Q11" i="3" s="1"/>
  <c r="L10" i="3"/>
  <c r="R10" i="3" s="1"/>
  <c r="A12" i="3"/>
  <c r="V7" i="3" l="1"/>
  <c r="W7" i="3" s="1"/>
  <c r="T8" i="3"/>
  <c r="V8" i="3" s="1"/>
  <c r="W8" i="3" s="1"/>
  <c r="P11" i="3"/>
  <c r="S10" i="3"/>
  <c r="S9" i="3"/>
  <c r="L11" i="3"/>
  <c r="R11" i="3" s="1"/>
  <c r="B12" i="3"/>
  <c r="C12" i="3"/>
  <c r="D12" i="3"/>
  <c r="F12" i="3"/>
  <c r="G12" i="3"/>
  <c r="H12" i="3"/>
  <c r="I12" i="3"/>
  <c r="M12" i="3" s="1"/>
  <c r="N12" i="3" s="1"/>
  <c r="E12" i="3"/>
  <c r="J12" i="3"/>
  <c r="Q12" i="3" s="1"/>
  <c r="A13" i="3"/>
  <c r="T9" i="3" l="1"/>
  <c r="V9" i="3" s="1"/>
  <c r="T10" i="3"/>
  <c r="V10" i="3" s="1"/>
  <c r="W10" i="3" s="1"/>
  <c r="P12" i="3"/>
  <c r="S11" i="3"/>
  <c r="B13" i="3"/>
  <c r="G13" i="3"/>
  <c r="H13" i="3"/>
  <c r="C13" i="3"/>
  <c r="D13" i="3"/>
  <c r="E13" i="3"/>
  <c r="F13" i="3"/>
  <c r="J13" i="3"/>
  <c r="Q13" i="3" s="1"/>
  <c r="I13" i="3"/>
  <c r="M13" i="3" s="1"/>
  <c r="N13" i="3" s="1"/>
  <c r="L12" i="3"/>
  <c r="R12" i="3" s="1"/>
  <c r="A14" i="3"/>
  <c r="T11" i="3" l="1"/>
  <c r="V11" i="3" s="1"/>
  <c r="W11" i="3" s="1"/>
  <c r="P13" i="3"/>
  <c r="S12" i="3"/>
  <c r="L13" i="3"/>
  <c r="R13" i="3" s="1"/>
  <c r="B14" i="3"/>
  <c r="C14" i="3"/>
  <c r="D14" i="3"/>
  <c r="I14" i="3"/>
  <c r="M14" i="3" s="1"/>
  <c r="N14" i="3" s="1"/>
  <c r="E14" i="3"/>
  <c r="F14" i="3"/>
  <c r="G14" i="3"/>
  <c r="J14" i="3"/>
  <c r="Q14" i="3" s="1"/>
  <c r="H14" i="3"/>
  <c r="A15" i="3"/>
  <c r="T12" i="3" l="1"/>
  <c r="V12" i="3" s="1"/>
  <c r="W12" i="3" s="1"/>
  <c r="P14" i="3"/>
  <c r="S13" i="3"/>
  <c r="B15" i="3"/>
  <c r="G15" i="3"/>
  <c r="H15" i="3"/>
  <c r="D15" i="3"/>
  <c r="E15" i="3"/>
  <c r="F15" i="3"/>
  <c r="I15" i="3"/>
  <c r="M15" i="3" s="1"/>
  <c r="N15" i="3" s="1"/>
  <c r="J15" i="3"/>
  <c r="Q15" i="3" s="1"/>
  <c r="C15" i="3"/>
  <c r="L14" i="3"/>
  <c r="R14" i="3" s="1"/>
  <c r="A16" i="3"/>
  <c r="T13" i="3" l="1"/>
  <c r="V13" i="3" s="1"/>
  <c r="W13" i="3" s="1"/>
  <c r="P15" i="3"/>
  <c r="S14" i="3"/>
  <c r="L15" i="3"/>
  <c r="R15" i="3" s="1"/>
  <c r="B16" i="3"/>
  <c r="C16" i="3"/>
  <c r="D16" i="3"/>
  <c r="E16" i="3"/>
  <c r="F16" i="3"/>
  <c r="G16" i="3"/>
  <c r="H16" i="3"/>
  <c r="J16" i="3"/>
  <c r="Q16" i="3" s="1"/>
  <c r="I16" i="3"/>
  <c r="M16" i="3" s="1"/>
  <c r="N16" i="3" s="1"/>
  <c r="A17" i="3"/>
  <c r="T14" i="3" l="1"/>
  <c r="V14" i="3" s="1"/>
  <c r="W14" i="3" s="1"/>
  <c r="P16" i="3"/>
  <c r="S15" i="3"/>
  <c r="B17" i="3"/>
  <c r="C17" i="3"/>
  <c r="D17" i="3"/>
  <c r="J17" i="3"/>
  <c r="Q17" i="3" s="1"/>
  <c r="G17" i="3"/>
  <c r="H17" i="3"/>
  <c r="I17" i="3"/>
  <c r="M17" i="3" s="1"/>
  <c r="N17" i="3" s="1"/>
  <c r="E17" i="3"/>
  <c r="F17" i="3"/>
  <c r="L16" i="3"/>
  <c r="R16" i="3" s="1"/>
  <c r="A18" i="3"/>
  <c r="T15" i="3" l="1"/>
  <c r="V15" i="3" s="1"/>
  <c r="W15" i="3" s="1"/>
  <c r="P17" i="3"/>
  <c r="S16" i="3"/>
  <c r="L17" i="3"/>
  <c r="R17" i="3" s="1"/>
  <c r="B18" i="3"/>
  <c r="C18" i="3"/>
  <c r="D18" i="3"/>
  <c r="G18" i="3"/>
  <c r="H18" i="3"/>
  <c r="E18" i="3"/>
  <c r="J18" i="3"/>
  <c r="Q18" i="3" s="1"/>
  <c r="I18" i="3"/>
  <c r="M18" i="3" s="1"/>
  <c r="N18" i="3" s="1"/>
  <c r="F18" i="3"/>
  <c r="A19" i="3"/>
  <c r="T16" i="3" l="1"/>
  <c r="V16" i="3" s="1"/>
  <c r="W16" i="3" s="1"/>
  <c r="P18" i="3"/>
  <c r="S17" i="3"/>
  <c r="L18" i="3"/>
  <c r="R18" i="3" s="1"/>
  <c r="B19" i="3"/>
  <c r="C19" i="3"/>
  <c r="D19" i="3"/>
  <c r="E19" i="3"/>
  <c r="J19" i="3"/>
  <c r="Q19" i="3" s="1"/>
  <c r="F19" i="3"/>
  <c r="G19" i="3"/>
  <c r="H19" i="3"/>
  <c r="I19" i="3"/>
  <c r="M19" i="3" s="1"/>
  <c r="N19" i="3" s="1"/>
  <c r="A20" i="3"/>
  <c r="T17" i="3" l="1"/>
  <c r="V17" i="3" s="1"/>
  <c r="W17" i="3" s="1"/>
  <c r="P19" i="3"/>
  <c r="S18" i="3"/>
  <c r="B20" i="3"/>
  <c r="C20" i="3"/>
  <c r="D20" i="3"/>
  <c r="E20" i="3"/>
  <c r="F20" i="3"/>
  <c r="G20" i="3"/>
  <c r="H20" i="3"/>
  <c r="I20" i="3"/>
  <c r="M20" i="3" s="1"/>
  <c r="N20" i="3" s="1"/>
  <c r="J20" i="3"/>
  <c r="Q20" i="3" s="1"/>
  <c r="L19" i="3"/>
  <c r="R19" i="3" s="1"/>
  <c r="A21" i="3"/>
  <c r="T18" i="3" l="1"/>
  <c r="V18" i="3" s="1"/>
  <c r="W18" i="3" s="1"/>
  <c r="P20" i="3"/>
  <c r="S19" i="3"/>
  <c r="B21" i="3"/>
  <c r="C21" i="3"/>
  <c r="D21" i="3"/>
  <c r="G21" i="3"/>
  <c r="H21" i="3"/>
  <c r="E21" i="3"/>
  <c r="F21" i="3"/>
  <c r="I21" i="3"/>
  <c r="M21" i="3" s="1"/>
  <c r="N21" i="3" s="1"/>
  <c r="J21" i="3"/>
  <c r="Q21" i="3" s="1"/>
  <c r="L20" i="3"/>
  <c r="R20" i="3" s="1"/>
  <c r="A22" i="3"/>
  <c r="T19" i="3" l="1"/>
  <c r="V19" i="3" s="1"/>
  <c r="W19" i="3" s="1"/>
  <c r="P21" i="3"/>
  <c r="S20" i="3"/>
  <c r="B22" i="3"/>
  <c r="C22" i="3"/>
  <c r="D22" i="3"/>
  <c r="E22" i="3"/>
  <c r="F22" i="3"/>
  <c r="G22" i="3"/>
  <c r="H22" i="3"/>
  <c r="J22" i="3"/>
  <c r="Q22" i="3" s="1"/>
  <c r="I22" i="3"/>
  <c r="M22" i="3" s="1"/>
  <c r="N22" i="3" s="1"/>
  <c r="L21" i="3"/>
  <c r="R21" i="3" s="1"/>
  <c r="A23" i="3"/>
  <c r="T20" i="3" l="1"/>
  <c r="V20" i="3" s="1"/>
  <c r="W20" i="3" s="1"/>
  <c r="P22" i="3"/>
  <c r="S21" i="3"/>
  <c r="L22" i="3"/>
  <c r="R22" i="3" s="1"/>
  <c r="B23" i="3"/>
  <c r="E23" i="3"/>
  <c r="F23" i="3"/>
  <c r="H23" i="3"/>
  <c r="J23" i="3"/>
  <c r="Q23" i="3" s="1"/>
  <c r="I23" i="3"/>
  <c r="M23" i="3" s="1"/>
  <c r="N23" i="3" s="1"/>
  <c r="C23" i="3"/>
  <c r="D23" i="3"/>
  <c r="G23" i="3"/>
  <c r="A24" i="3"/>
  <c r="T21" i="3" l="1"/>
  <c r="V21" i="3" s="1"/>
  <c r="W21" i="3" s="1"/>
  <c r="P23" i="3"/>
  <c r="S22" i="3"/>
  <c r="L23" i="3"/>
  <c r="R23" i="3" s="1"/>
  <c r="W23" i="3" s="1"/>
  <c r="B24" i="3"/>
  <c r="C24" i="3"/>
  <c r="D24" i="3"/>
  <c r="G24" i="3"/>
  <c r="H24" i="3"/>
  <c r="E24" i="3"/>
  <c r="F24" i="3"/>
  <c r="J24" i="3"/>
  <c r="Q24" i="3" s="1"/>
  <c r="I24" i="3"/>
  <c r="M24" i="3" s="1"/>
  <c r="N24" i="3" s="1"/>
  <c r="A25" i="3"/>
  <c r="T22" i="3" l="1"/>
  <c r="V22" i="3" s="1"/>
  <c r="W22" i="3" s="1"/>
  <c r="P24" i="3"/>
  <c r="S23" i="3"/>
  <c r="B25" i="3"/>
  <c r="G25" i="3"/>
  <c r="H25" i="3"/>
  <c r="C25" i="3"/>
  <c r="J25" i="3"/>
  <c r="Q25" i="3" s="1"/>
  <c r="E25" i="3"/>
  <c r="F25" i="3"/>
  <c r="D25" i="3"/>
  <c r="I25" i="3"/>
  <c r="M25" i="3" s="1"/>
  <c r="N25" i="3" s="1"/>
  <c r="L24" i="3"/>
  <c r="R24" i="3" s="1"/>
  <c r="A26" i="3"/>
  <c r="T23" i="3" l="1"/>
  <c r="V23" i="3" s="1"/>
  <c r="P25" i="3"/>
  <c r="S24" i="3"/>
  <c r="B26" i="3"/>
  <c r="C26" i="3"/>
  <c r="D26" i="3"/>
  <c r="E26" i="3"/>
  <c r="F26" i="3"/>
  <c r="I26" i="3"/>
  <c r="M26" i="3" s="1"/>
  <c r="N26" i="3" s="1"/>
  <c r="G26" i="3"/>
  <c r="H26" i="3"/>
  <c r="J26" i="3"/>
  <c r="Q26" i="3" s="1"/>
  <c r="L25" i="3"/>
  <c r="R25" i="3" s="1"/>
  <c r="A27" i="3"/>
  <c r="T24" i="3" l="1"/>
  <c r="V24" i="3" s="1"/>
  <c r="W24" i="3" s="1"/>
  <c r="P26" i="3"/>
  <c r="S25" i="3"/>
  <c r="B27" i="3"/>
  <c r="E27" i="3"/>
  <c r="F27" i="3"/>
  <c r="G27" i="3"/>
  <c r="H27" i="3"/>
  <c r="C27" i="3"/>
  <c r="D27" i="3"/>
  <c r="J27" i="3"/>
  <c r="Q27" i="3" s="1"/>
  <c r="I27" i="3"/>
  <c r="M27" i="3" s="1"/>
  <c r="N27" i="3" s="1"/>
  <c r="L26" i="3"/>
  <c r="R26" i="3" s="1"/>
  <c r="A28" i="3"/>
  <c r="T25" i="3" l="1"/>
  <c r="V25" i="3" s="1"/>
  <c r="W25" i="3" s="1"/>
  <c r="P27" i="3"/>
  <c r="S26" i="3"/>
  <c r="B28" i="3"/>
  <c r="C28" i="3"/>
  <c r="D28" i="3"/>
  <c r="E28" i="3"/>
  <c r="F28" i="3"/>
  <c r="G28" i="3"/>
  <c r="H28" i="3"/>
  <c r="J28" i="3"/>
  <c r="Q28" i="3" s="1"/>
  <c r="I28" i="3"/>
  <c r="M28" i="3" s="1"/>
  <c r="N28" i="3" s="1"/>
  <c r="L27" i="3"/>
  <c r="R27" i="3" s="1"/>
  <c r="A29" i="3"/>
  <c r="T26" i="3" l="1"/>
  <c r="V26" i="3" s="1"/>
  <c r="W26" i="3" s="1"/>
  <c r="P28" i="3"/>
  <c r="S27" i="3"/>
  <c r="B29" i="3"/>
  <c r="I29" i="3"/>
  <c r="M29" i="3" s="1"/>
  <c r="N29" i="3" s="1"/>
  <c r="C29" i="3"/>
  <c r="D29" i="3"/>
  <c r="E29" i="3"/>
  <c r="H29" i="3"/>
  <c r="F29" i="3"/>
  <c r="G29" i="3"/>
  <c r="J29" i="3"/>
  <c r="Q29" i="3" s="1"/>
  <c r="L28" i="3"/>
  <c r="R28" i="3" s="1"/>
  <c r="W28" i="3" s="1"/>
  <c r="A30" i="3"/>
  <c r="T27" i="3" l="1"/>
  <c r="V27" i="3" s="1"/>
  <c r="W27" i="3" s="1"/>
  <c r="P29" i="3"/>
  <c r="S28" i="3"/>
  <c r="B30" i="3"/>
  <c r="C30" i="3"/>
  <c r="D30" i="3"/>
  <c r="G30" i="3"/>
  <c r="H30" i="3"/>
  <c r="E30" i="3"/>
  <c r="F30" i="3"/>
  <c r="J30" i="3"/>
  <c r="Q30" i="3" s="1"/>
  <c r="I30" i="3"/>
  <c r="M30" i="3" s="1"/>
  <c r="N30" i="3" s="1"/>
  <c r="L29" i="3"/>
  <c r="R29" i="3" s="1"/>
  <c r="A31" i="3"/>
  <c r="T28" i="3" l="1"/>
  <c r="V28" i="3" s="1"/>
  <c r="P30" i="3"/>
  <c r="S29" i="3"/>
  <c r="B31" i="3"/>
  <c r="C31" i="3"/>
  <c r="G31" i="3"/>
  <c r="H31" i="3"/>
  <c r="D31" i="3"/>
  <c r="E31" i="3"/>
  <c r="J31" i="3"/>
  <c r="Q31" i="3" s="1"/>
  <c r="F31" i="3"/>
  <c r="I31" i="3"/>
  <c r="M31" i="3" s="1"/>
  <c r="N31" i="3" s="1"/>
  <c r="L30" i="3"/>
  <c r="R30" i="3" s="1"/>
  <c r="A32" i="3"/>
  <c r="T29" i="3" l="1"/>
  <c r="V29" i="3" s="1"/>
  <c r="W29" i="3" s="1"/>
  <c r="P31" i="3"/>
  <c r="S30" i="3"/>
  <c r="L31" i="3"/>
  <c r="R31" i="3" s="1"/>
  <c r="B32" i="3"/>
  <c r="C32" i="3"/>
  <c r="D32" i="3"/>
  <c r="E32" i="3"/>
  <c r="J32" i="3"/>
  <c r="Q32" i="3" s="1"/>
  <c r="I32" i="3"/>
  <c r="M32" i="3" s="1"/>
  <c r="N32" i="3" s="1"/>
  <c r="G32" i="3"/>
  <c r="F32" i="3"/>
  <c r="H32" i="3"/>
  <c r="A33" i="3"/>
  <c r="T30" i="3" l="1"/>
  <c r="V30" i="3" s="1"/>
  <c r="W30" i="3" s="1"/>
  <c r="P32" i="3"/>
  <c r="S31" i="3"/>
  <c r="B33" i="3"/>
  <c r="C33" i="3"/>
  <c r="D33" i="3"/>
  <c r="E33" i="3"/>
  <c r="F33" i="3"/>
  <c r="G33" i="3"/>
  <c r="H33" i="3"/>
  <c r="I33" i="3"/>
  <c r="M33" i="3" s="1"/>
  <c r="N33" i="3" s="1"/>
  <c r="J33" i="3"/>
  <c r="Q33" i="3" s="1"/>
  <c r="L32" i="3"/>
  <c r="R32" i="3" s="1"/>
  <c r="A34" i="3"/>
  <c r="T31" i="3" l="1"/>
  <c r="V31" i="3" s="1"/>
  <c r="W31" i="3" s="1"/>
  <c r="P33" i="3"/>
  <c r="S32" i="3"/>
  <c r="B34" i="3"/>
  <c r="C34" i="3"/>
  <c r="D34" i="3"/>
  <c r="E34" i="3"/>
  <c r="F34" i="3"/>
  <c r="G34" i="3"/>
  <c r="I34" i="3"/>
  <c r="M34" i="3" s="1"/>
  <c r="N34" i="3" s="1"/>
  <c r="H34" i="3"/>
  <c r="J34" i="3"/>
  <c r="Q34" i="3" s="1"/>
  <c r="L33" i="3"/>
  <c r="R33" i="3" s="1"/>
  <c r="A35" i="3"/>
  <c r="T32" i="3" l="1"/>
  <c r="V32" i="3" s="1"/>
  <c r="W32" i="3" s="1"/>
  <c r="P34" i="3"/>
  <c r="S33" i="3"/>
  <c r="L34" i="3"/>
  <c r="R34" i="3" s="1"/>
  <c r="B35" i="3"/>
  <c r="E35" i="3"/>
  <c r="F35" i="3"/>
  <c r="D35" i="3"/>
  <c r="G35" i="3"/>
  <c r="H35" i="3"/>
  <c r="J35" i="3"/>
  <c r="Q35" i="3" s="1"/>
  <c r="C35" i="3"/>
  <c r="I35" i="3"/>
  <c r="M35" i="3" s="1"/>
  <c r="N35" i="3" s="1"/>
  <c r="A36" i="3"/>
  <c r="T33" i="3" l="1"/>
  <c r="V33" i="3" s="1"/>
  <c r="W33" i="3" s="1"/>
  <c r="P35" i="3"/>
  <c r="L35" i="3"/>
  <c r="R35" i="3" s="1"/>
  <c r="S34" i="3"/>
  <c r="B36" i="3"/>
  <c r="C36" i="3"/>
  <c r="D36" i="3"/>
  <c r="E36" i="3"/>
  <c r="F36" i="3"/>
  <c r="G36" i="3"/>
  <c r="H36" i="3"/>
  <c r="J36" i="3"/>
  <c r="Q36" i="3" s="1"/>
  <c r="I36" i="3"/>
  <c r="M36" i="3" s="1"/>
  <c r="N36" i="3" s="1"/>
  <c r="A37" i="3"/>
  <c r="T34" i="3" l="1"/>
  <c r="V34" i="3" s="1"/>
  <c r="W34" i="3" s="1"/>
  <c r="P36" i="3"/>
  <c r="S35" i="3"/>
  <c r="B37" i="3"/>
  <c r="G37" i="3"/>
  <c r="H37" i="3"/>
  <c r="C37" i="3"/>
  <c r="D37" i="3"/>
  <c r="E37" i="3"/>
  <c r="F37" i="3"/>
  <c r="J37" i="3"/>
  <c r="Q37" i="3" s="1"/>
  <c r="I37" i="3"/>
  <c r="M37" i="3" s="1"/>
  <c r="N37" i="3" s="1"/>
  <c r="L36" i="3"/>
  <c r="R36" i="3" s="1"/>
  <c r="A38" i="3"/>
  <c r="T35" i="3" l="1"/>
  <c r="V35" i="3" s="1"/>
  <c r="W35" i="3" s="1"/>
  <c r="P37" i="3"/>
  <c r="S36" i="3"/>
  <c r="L37" i="3"/>
  <c r="R37" i="3" s="1"/>
  <c r="B38" i="3"/>
  <c r="C38" i="3"/>
  <c r="D38" i="3"/>
  <c r="I38" i="3"/>
  <c r="M38" i="3" s="1"/>
  <c r="N38" i="3" s="1"/>
  <c r="E38" i="3"/>
  <c r="F38" i="3"/>
  <c r="G38" i="3"/>
  <c r="H38" i="3"/>
  <c r="J38" i="3"/>
  <c r="Q38" i="3" s="1"/>
  <c r="A39" i="3"/>
  <c r="T36" i="3" l="1"/>
  <c r="V36" i="3" s="1"/>
  <c r="W36" i="3" s="1"/>
  <c r="P38" i="3"/>
  <c r="S37" i="3"/>
  <c r="L38" i="3"/>
  <c r="R38" i="3" s="1"/>
  <c r="B39" i="3"/>
  <c r="C39" i="3"/>
  <c r="D39" i="3"/>
  <c r="E39" i="3"/>
  <c r="F39" i="3"/>
  <c r="G39" i="3"/>
  <c r="H39" i="3"/>
  <c r="J39" i="3"/>
  <c r="Q39" i="3" s="1"/>
  <c r="I39" i="3"/>
  <c r="M39" i="3" s="1"/>
  <c r="N39" i="3" s="1"/>
  <c r="A40" i="3"/>
  <c r="T37" i="3" l="1"/>
  <c r="V37" i="3" s="1"/>
  <c r="W37" i="3" s="1"/>
  <c r="P39" i="3"/>
  <c r="S38" i="3"/>
  <c r="B40" i="3"/>
  <c r="C40" i="3"/>
  <c r="D40" i="3"/>
  <c r="E40" i="3"/>
  <c r="F40" i="3"/>
  <c r="G40" i="3"/>
  <c r="H40" i="3"/>
  <c r="J40" i="3"/>
  <c r="Q40" i="3" s="1"/>
  <c r="I40" i="3"/>
  <c r="M40" i="3" s="1"/>
  <c r="N40" i="3" s="1"/>
  <c r="L39" i="3"/>
  <c r="R39" i="3" s="1"/>
  <c r="A41" i="3"/>
  <c r="T38" i="3" l="1"/>
  <c r="V38" i="3" s="1"/>
  <c r="W38" i="3" s="1"/>
  <c r="P40" i="3"/>
  <c r="S39" i="3"/>
  <c r="B41" i="3"/>
  <c r="G41" i="3"/>
  <c r="H41" i="3"/>
  <c r="D41" i="3"/>
  <c r="E41" i="3"/>
  <c r="F41" i="3"/>
  <c r="C41" i="3"/>
  <c r="J41" i="3"/>
  <c r="Q41" i="3" s="1"/>
  <c r="I41" i="3"/>
  <c r="M41" i="3" s="1"/>
  <c r="N41" i="3" s="1"/>
  <c r="L40" i="3"/>
  <c r="R40" i="3" s="1"/>
  <c r="A42" i="3"/>
  <c r="T39" i="3" l="1"/>
  <c r="V39" i="3" s="1"/>
  <c r="W39" i="3" s="1"/>
  <c r="P41" i="3"/>
  <c r="S40" i="3"/>
  <c r="B42" i="3"/>
  <c r="C42" i="3"/>
  <c r="D42" i="3"/>
  <c r="G42" i="3"/>
  <c r="H42" i="3"/>
  <c r="E42" i="3"/>
  <c r="J42" i="3"/>
  <c r="Q42" i="3" s="1"/>
  <c r="I42" i="3"/>
  <c r="M42" i="3" s="1"/>
  <c r="N42" i="3" s="1"/>
  <c r="F42" i="3"/>
  <c r="L41" i="3"/>
  <c r="R41" i="3" s="1"/>
  <c r="A43" i="3"/>
  <c r="T40" i="3" l="1"/>
  <c r="V40" i="3" s="1"/>
  <c r="W40" i="3" s="1"/>
  <c r="P42" i="3"/>
  <c r="S41" i="3"/>
  <c r="B43" i="3"/>
  <c r="E43" i="3"/>
  <c r="F43" i="3"/>
  <c r="G43" i="3"/>
  <c r="J43" i="3"/>
  <c r="Q43" i="3" s="1"/>
  <c r="C43" i="3"/>
  <c r="D43" i="3"/>
  <c r="H43" i="3"/>
  <c r="I43" i="3"/>
  <c r="M43" i="3" s="1"/>
  <c r="N43" i="3" s="1"/>
  <c r="L42" i="3"/>
  <c r="R42" i="3" s="1"/>
  <c r="A44" i="3"/>
  <c r="T41" i="3" l="1"/>
  <c r="V41" i="3" s="1"/>
  <c r="W41" i="3" s="1"/>
  <c r="P43" i="3"/>
  <c r="S42" i="3"/>
  <c r="L43" i="3"/>
  <c r="R43" i="3" s="1"/>
  <c r="B44" i="3"/>
  <c r="C44" i="3"/>
  <c r="D44" i="3"/>
  <c r="G44" i="3"/>
  <c r="H44" i="3"/>
  <c r="J44" i="3"/>
  <c r="Q44" i="3" s="1"/>
  <c r="I44" i="3"/>
  <c r="M44" i="3" s="1"/>
  <c r="N44" i="3" s="1"/>
  <c r="F44" i="3"/>
  <c r="E44" i="3"/>
  <c r="A45" i="3"/>
  <c r="T42" i="3" l="1"/>
  <c r="V42" i="3" s="1"/>
  <c r="W42" i="3" s="1"/>
  <c r="P44" i="3"/>
  <c r="S43" i="3"/>
  <c r="L44" i="3"/>
  <c r="R44" i="3" s="1"/>
  <c r="W44" i="3" s="1"/>
  <c r="B45" i="3"/>
  <c r="C45" i="3"/>
  <c r="D45" i="3"/>
  <c r="E45" i="3"/>
  <c r="J45" i="3"/>
  <c r="Q45" i="3" s="1"/>
  <c r="I45" i="3"/>
  <c r="M45" i="3" s="1"/>
  <c r="N45" i="3" s="1"/>
  <c r="F45" i="3"/>
  <c r="G45" i="3"/>
  <c r="H45" i="3"/>
  <c r="A46" i="3"/>
  <c r="T43" i="3" l="1"/>
  <c r="V43" i="3" s="1"/>
  <c r="W43" i="3" s="1"/>
  <c r="P45" i="3"/>
  <c r="S44" i="3"/>
  <c r="B46" i="3"/>
  <c r="C46" i="3"/>
  <c r="D46" i="3"/>
  <c r="H46" i="3"/>
  <c r="E46" i="3"/>
  <c r="F46" i="3"/>
  <c r="G46" i="3"/>
  <c r="J46" i="3"/>
  <c r="Q46" i="3" s="1"/>
  <c r="I46" i="3"/>
  <c r="M46" i="3" s="1"/>
  <c r="N46" i="3" s="1"/>
  <c r="L45" i="3"/>
  <c r="R45" i="3" s="1"/>
  <c r="A47" i="3"/>
  <c r="T44" i="3" l="1"/>
  <c r="V44" i="3" s="1"/>
  <c r="P46" i="3"/>
  <c r="S45" i="3"/>
  <c r="L46" i="3"/>
  <c r="R46" i="3" s="1"/>
  <c r="B47" i="3"/>
  <c r="E47" i="3"/>
  <c r="F47" i="3"/>
  <c r="G47" i="3"/>
  <c r="H47" i="3"/>
  <c r="C47" i="3"/>
  <c r="D47" i="3"/>
  <c r="I47" i="3"/>
  <c r="M47" i="3" s="1"/>
  <c r="N47" i="3" s="1"/>
  <c r="J47" i="3"/>
  <c r="Q47" i="3" s="1"/>
  <c r="A48" i="3"/>
  <c r="T45" i="3" l="1"/>
  <c r="V45" i="3" s="1"/>
  <c r="W45" i="3" s="1"/>
  <c r="P47" i="3"/>
  <c r="S46" i="3"/>
  <c r="L47" i="3"/>
  <c r="R47" i="3" s="1"/>
  <c r="W47" i="3" s="1"/>
  <c r="B48" i="3"/>
  <c r="C48" i="3"/>
  <c r="D48" i="3"/>
  <c r="E48" i="3"/>
  <c r="F48" i="3"/>
  <c r="G48" i="3"/>
  <c r="H48" i="3"/>
  <c r="J48" i="3"/>
  <c r="Q48" i="3" s="1"/>
  <c r="I48" i="3"/>
  <c r="M48" i="3" s="1"/>
  <c r="N48" i="3" s="1"/>
  <c r="A49" i="3"/>
  <c r="T46" i="3" l="1"/>
  <c r="V46" i="3" s="1"/>
  <c r="W46" i="3" s="1"/>
  <c r="P48" i="3"/>
  <c r="S47" i="3"/>
  <c r="L48" i="3"/>
  <c r="R48" i="3" s="1"/>
  <c r="B49" i="3"/>
  <c r="G49" i="3"/>
  <c r="H49" i="3"/>
  <c r="C49" i="3"/>
  <c r="D49" i="3"/>
  <c r="E49" i="3"/>
  <c r="F49" i="3"/>
  <c r="J49" i="3"/>
  <c r="Q49" i="3" s="1"/>
  <c r="I49" i="3"/>
  <c r="M49" i="3" s="1"/>
  <c r="N49" i="3" s="1"/>
  <c r="A50" i="3"/>
  <c r="T47" i="3" l="1"/>
  <c r="V47" i="3" s="1"/>
  <c r="P49" i="3"/>
  <c r="S48" i="3"/>
  <c r="L49" i="3"/>
  <c r="R49" i="3" s="1"/>
  <c r="B50" i="3"/>
  <c r="C50" i="3"/>
  <c r="D50" i="3"/>
  <c r="G50" i="3"/>
  <c r="H50" i="3"/>
  <c r="I50" i="3"/>
  <c r="M50" i="3" s="1"/>
  <c r="N50" i="3" s="1"/>
  <c r="E50" i="3"/>
  <c r="F50" i="3"/>
  <c r="J50" i="3"/>
  <c r="Q50" i="3" s="1"/>
  <c r="A51" i="3"/>
  <c r="T48" i="3" l="1"/>
  <c r="V48" i="3" s="1"/>
  <c r="W48" i="3" s="1"/>
  <c r="P50" i="3"/>
  <c r="S49" i="3"/>
  <c r="B51" i="3"/>
  <c r="C51" i="3"/>
  <c r="D51" i="3"/>
  <c r="E51" i="3"/>
  <c r="F51" i="3"/>
  <c r="G51" i="3"/>
  <c r="H51" i="3"/>
  <c r="J51" i="3"/>
  <c r="Q51" i="3" s="1"/>
  <c r="I51" i="3"/>
  <c r="M51" i="3" s="1"/>
  <c r="N51" i="3" s="1"/>
  <c r="L50" i="3"/>
  <c r="R50" i="3" s="1"/>
  <c r="A52" i="3"/>
  <c r="T49" i="3" l="1"/>
  <c r="V49" i="3" s="1"/>
  <c r="W49" i="3" s="1"/>
  <c r="P51" i="3"/>
  <c r="S50" i="3"/>
  <c r="B52" i="3"/>
  <c r="C52" i="3"/>
  <c r="D52" i="3"/>
  <c r="E52" i="3"/>
  <c r="F52" i="3"/>
  <c r="G52" i="3"/>
  <c r="I52" i="3"/>
  <c r="M52" i="3" s="1"/>
  <c r="N52" i="3" s="1"/>
  <c r="H52" i="3"/>
  <c r="J52" i="3"/>
  <c r="Q52" i="3" s="1"/>
  <c r="L51" i="3"/>
  <c r="R51" i="3" s="1"/>
  <c r="A53" i="3"/>
  <c r="T50" i="3" l="1"/>
  <c r="V50" i="3" s="1"/>
  <c r="W50" i="3" s="1"/>
  <c r="P52" i="3"/>
  <c r="S51" i="3"/>
  <c r="L52" i="3"/>
  <c r="R52" i="3" s="1"/>
  <c r="B53" i="3"/>
  <c r="E53" i="3"/>
  <c r="F53" i="3"/>
  <c r="G53" i="3"/>
  <c r="H53" i="3"/>
  <c r="C53" i="3"/>
  <c r="I53" i="3"/>
  <c r="M53" i="3" s="1"/>
  <c r="N53" i="3" s="1"/>
  <c r="D53" i="3"/>
  <c r="J53" i="3"/>
  <c r="Q53" i="3" s="1"/>
  <c r="A54" i="3"/>
  <c r="T51" i="3" l="1"/>
  <c r="V51" i="3" s="1"/>
  <c r="W51" i="3" s="1"/>
  <c r="P53" i="3"/>
  <c r="S52" i="3"/>
  <c r="L53" i="3"/>
  <c r="R53" i="3" s="1"/>
  <c r="B54" i="3"/>
  <c r="C54" i="3"/>
  <c r="D54" i="3"/>
  <c r="G54" i="3"/>
  <c r="H54" i="3"/>
  <c r="J54" i="3"/>
  <c r="Q54" i="3" s="1"/>
  <c r="E54" i="3"/>
  <c r="F54" i="3"/>
  <c r="I54" i="3"/>
  <c r="M54" i="3" s="1"/>
  <c r="N54" i="3" s="1"/>
  <c r="A55" i="3"/>
  <c r="T52" i="3" l="1"/>
  <c r="V52" i="3" s="1"/>
  <c r="W52" i="3" s="1"/>
  <c r="P54" i="3"/>
  <c r="S53" i="3"/>
  <c r="L54" i="3"/>
  <c r="R54" i="3" s="1"/>
  <c r="B55" i="3"/>
  <c r="C55" i="3"/>
  <c r="D55" i="3"/>
  <c r="E55" i="3"/>
  <c r="J55" i="3"/>
  <c r="Q55" i="3" s="1"/>
  <c r="I55" i="3"/>
  <c r="M55" i="3" s="1"/>
  <c r="N55" i="3" s="1"/>
  <c r="F55" i="3"/>
  <c r="G55" i="3"/>
  <c r="H55" i="3"/>
  <c r="A56" i="3"/>
  <c r="T53" i="3" l="1"/>
  <c r="V53" i="3" s="1"/>
  <c r="W53" i="3" s="1"/>
  <c r="P55" i="3"/>
  <c r="S54" i="3"/>
  <c r="L55" i="3"/>
  <c r="R55" i="3" s="1"/>
  <c r="B56" i="3"/>
  <c r="C56" i="3"/>
  <c r="D56" i="3"/>
  <c r="E56" i="3"/>
  <c r="F56" i="3"/>
  <c r="G56" i="3"/>
  <c r="H56" i="3"/>
  <c r="I56" i="3"/>
  <c r="M56" i="3" s="1"/>
  <c r="N56" i="3" s="1"/>
  <c r="J56" i="3"/>
  <c r="Q56" i="3" s="1"/>
  <c r="A57" i="3"/>
  <c r="T54" i="3" l="1"/>
  <c r="V54" i="3" s="1"/>
  <c r="W54" i="3" s="1"/>
  <c r="P56" i="3"/>
  <c r="S55" i="3"/>
  <c r="B57" i="3"/>
  <c r="C57" i="3"/>
  <c r="D57" i="3"/>
  <c r="E57" i="3"/>
  <c r="F57" i="3"/>
  <c r="J57" i="3"/>
  <c r="Q57" i="3" s="1"/>
  <c r="G57" i="3"/>
  <c r="H57" i="3"/>
  <c r="I57" i="3"/>
  <c r="M57" i="3" s="1"/>
  <c r="N57" i="3" s="1"/>
  <c r="L56" i="3"/>
  <c r="R56" i="3" s="1"/>
  <c r="A58" i="3"/>
  <c r="T55" i="3" l="1"/>
  <c r="V55" i="3" s="1"/>
  <c r="W55" i="3" s="1"/>
  <c r="P57" i="3"/>
  <c r="S56" i="3"/>
  <c r="B58" i="3"/>
  <c r="C58" i="3"/>
  <c r="D58" i="3"/>
  <c r="F58" i="3"/>
  <c r="G58" i="3"/>
  <c r="H58" i="3"/>
  <c r="J58" i="3"/>
  <c r="Q58" i="3" s="1"/>
  <c r="E58" i="3"/>
  <c r="I58" i="3"/>
  <c r="M58" i="3" s="1"/>
  <c r="N58" i="3" s="1"/>
  <c r="L57" i="3"/>
  <c r="R57" i="3" s="1"/>
  <c r="A59" i="3"/>
  <c r="T56" i="3" l="1"/>
  <c r="V56" i="3" s="1"/>
  <c r="W56" i="3" s="1"/>
  <c r="P58" i="3"/>
  <c r="S57" i="3"/>
  <c r="B59" i="3"/>
  <c r="E59" i="3"/>
  <c r="F59" i="3"/>
  <c r="C59" i="3"/>
  <c r="D59" i="3"/>
  <c r="G59" i="3"/>
  <c r="H59" i="3"/>
  <c r="J59" i="3"/>
  <c r="Q59" i="3" s="1"/>
  <c r="I59" i="3"/>
  <c r="M59" i="3" s="1"/>
  <c r="N59" i="3" s="1"/>
  <c r="L58" i="3"/>
  <c r="R58" i="3" s="1"/>
  <c r="A60" i="3"/>
  <c r="T57" i="3" l="1"/>
  <c r="V57" i="3" s="1"/>
  <c r="W57" i="3" s="1"/>
  <c r="P59" i="3"/>
  <c r="S58" i="3"/>
  <c r="B60" i="3"/>
  <c r="C60" i="3"/>
  <c r="D60" i="3"/>
  <c r="G60" i="3"/>
  <c r="H60" i="3"/>
  <c r="J60" i="3"/>
  <c r="Q60" i="3" s="1"/>
  <c r="E60" i="3"/>
  <c r="I60" i="3"/>
  <c r="M60" i="3" s="1"/>
  <c r="N60" i="3" s="1"/>
  <c r="F60" i="3"/>
  <c r="L59" i="3"/>
  <c r="R59" i="3" s="1"/>
  <c r="A61" i="3"/>
  <c r="T58" i="3" l="1"/>
  <c r="V58" i="3" s="1"/>
  <c r="W58" i="3" s="1"/>
  <c r="P60" i="3"/>
  <c r="S59" i="3"/>
  <c r="B61" i="3"/>
  <c r="G61" i="3"/>
  <c r="H61" i="3"/>
  <c r="D61" i="3"/>
  <c r="E61" i="3"/>
  <c r="F61" i="3"/>
  <c r="C61" i="3"/>
  <c r="I61" i="3"/>
  <c r="M61" i="3" s="1"/>
  <c r="N61" i="3" s="1"/>
  <c r="J61" i="3"/>
  <c r="Q61" i="3" s="1"/>
  <c r="L60" i="3"/>
  <c r="R60" i="3" s="1"/>
  <c r="A62" i="3"/>
  <c r="T59" i="3" l="1"/>
  <c r="V59" i="3" s="1"/>
  <c r="W59" i="3" s="1"/>
  <c r="P61" i="3"/>
  <c r="S60" i="3"/>
  <c r="L61" i="3"/>
  <c r="R61" i="3" s="1"/>
  <c r="B62" i="3"/>
  <c r="C62" i="3"/>
  <c r="D62" i="3"/>
  <c r="E62" i="3"/>
  <c r="F62" i="3"/>
  <c r="G62" i="3"/>
  <c r="H62" i="3"/>
  <c r="I62" i="3"/>
  <c r="M62" i="3" s="1"/>
  <c r="N62" i="3" s="1"/>
  <c r="J62" i="3"/>
  <c r="Q62" i="3" s="1"/>
  <c r="A63" i="3"/>
  <c r="T60" i="3" l="1"/>
  <c r="V60" i="3" s="1"/>
  <c r="W60" i="3" s="1"/>
  <c r="P62" i="3"/>
  <c r="S61" i="3"/>
  <c r="B63" i="3"/>
  <c r="C63" i="3"/>
  <c r="D63" i="3"/>
  <c r="E63" i="3"/>
  <c r="F63" i="3"/>
  <c r="H63" i="3"/>
  <c r="J63" i="3"/>
  <c r="Q63" i="3" s="1"/>
  <c r="I63" i="3"/>
  <c r="M63" i="3" s="1"/>
  <c r="N63" i="3" s="1"/>
  <c r="G63" i="3"/>
  <c r="L62" i="3"/>
  <c r="R62" i="3" s="1"/>
  <c r="A64" i="3"/>
  <c r="T61" i="3" l="1"/>
  <c r="V61" i="3" s="1"/>
  <c r="W61" i="3" s="1"/>
  <c r="P63" i="3"/>
  <c r="S62" i="3"/>
  <c r="B64" i="3"/>
  <c r="C64" i="3"/>
  <c r="D64" i="3"/>
  <c r="E64" i="3"/>
  <c r="F64" i="3"/>
  <c r="G64" i="3"/>
  <c r="J64" i="3"/>
  <c r="Q64" i="3" s="1"/>
  <c r="H64" i="3"/>
  <c r="I64" i="3"/>
  <c r="M64" i="3" s="1"/>
  <c r="N64" i="3" s="1"/>
  <c r="L63" i="3"/>
  <c r="R63" i="3" s="1"/>
  <c r="A65" i="3"/>
  <c r="T62" i="3" l="1"/>
  <c r="V62" i="3" s="1"/>
  <c r="W62" i="3" s="1"/>
  <c r="P64" i="3"/>
  <c r="S63" i="3"/>
  <c r="L64" i="3"/>
  <c r="R64" i="3" s="1"/>
  <c r="B65" i="3"/>
  <c r="C65" i="3"/>
  <c r="D65" i="3"/>
  <c r="E65" i="3"/>
  <c r="J65" i="3"/>
  <c r="Q65" i="3" s="1"/>
  <c r="F65" i="3"/>
  <c r="G65" i="3"/>
  <c r="H65" i="3"/>
  <c r="I65" i="3"/>
  <c r="M65" i="3" s="1"/>
  <c r="N65" i="3" s="1"/>
  <c r="A66" i="3"/>
  <c r="T63" i="3" l="1"/>
  <c r="V63" i="3" s="1"/>
  <c r="W63" i="3" s="1"/>
  <c r="P65" i="3"/>
  <c r="S64" i="3"/>
  <c r="L65" i="3"/>
  <c r="R65" i="3" s="1"/>
  <c r="B66" i="3"/>
  <c r="C66" i="3"/>
  <c r="D66" i="3"/>
  <c r="G66" i="3"/>
  <c r="H66" i="3"/>
  <c r="E66" i="3"/>
  <c r="F66" i="3"/>
  <c r="J66" i="3"/>
  <c r="Q66" i="3" s="1"/>
  <c r="I66" i="3"/>
  <c r="M66" i="3" s="1"/>
  <c r="N66" i="3" s="1"/>
  <c r="A67" i="3"/>
  <c r="T64" i="3" l="1"/>
  <c r="V64" i="3" s="1"/>
  <c r="W64" i="3" s="1"/>
  <c r="P66" i="3"/>
  <c r="S65" i="3"/>
  <c r="L66" i="3"/>
  <c r="R66" i="3" s="1"/>
  <c r="B67" i="3"/>
  <c r="G67" i="3"/>
  <c r="H67" i="3"/>
  <c r="C67" i="3"/>
  <c r="D67" i="3"/>
  <c r="E67" i="3"/>
  <c r="J67" i="3"/>
  <c r="Q67" i="3" s="1"/>
  <c r="F67" i="3"/>
  <c r="I67" i="3"/>
  <c r="M67" i="3" s="1"/>
  <c r="N67" i="3" s="1"/>
  <c r="A68" i="3"/>
  <c r="T65" i="3" l="1"/>
  <c r="V65" i="3" s="1"/>
  <c r="W65" i="3" s="1"/>
  <c r="P67" i="3"/>
  <c r="S66" i="3"/>
  <c r="L67" i="3"/>
  <c r="R67" i="3" s="1"/>
  <c r="B68" i="3"/>
  <c r="C68" i="3"/>
  <c r="D68" i="3"/>
  <c r="E68" i="3"/>
  <c r="F68" i="3"/>
  <c r="G68" i="3"/>
  <c r="H68" i="3"/>
  <c r="I68" i="3"/>
  <c r="M68" i="3" s="1"/>
  <c r="N68" i="3" s="1"/>
  <c r="J68" i="3"/>
  <c r="Q68" i="3" s="1"/>
  <c r="A69" i="3"/>
  <c r="T66" i="3" l="1"/>
  <c r="V66" i="3" s="1"/>
  <c r="W66" i="3" s="1"/>
  <c r="P68" i="3"/>
  <c r="S67" i="3"/>
  <c r="L68" i="3"/>
  <c r="R68" i="3" s="1"/>
  <c r="B69" i="3"/>
  <c r="C69" i="3"/>
  <c r="D69" i="3"/>
  <c r="H69" i="3"/>
  <c r="E69" i="3"/>
  <c r="F69" i="3"/>
  <c r="G69" i="3"/>
  <c r="J69" i="3"/>
  <c r="Q69" i="3" s="1"/>
  <c r="I69" i="3"/>
  <c r="M69" i="3" s="1"/>
  <c r="N69" i="3" s="1"/>
  <c r="A70" i="3"/>
  <c r="T67" i="3" l="1"/>
  <c r="V67" i="3" s="1"/>
  <c r="W67" i="3" s="1"/>
  <c r="P69" i="3"/>
  <c r="S68" i="3"/>
  <c r="B70" i="3"/>
  <c r="C70" i="3"/>
  <c r="D70" i="3"/>
  <c r="G70" i="3"/>
  <c r="H70" i="3"/>
  <c r="E70" i="3"/>
  <c r="F70" i="3"/>
  <c r="J70" i="3"/>
  <c r="Q70" i="3" s="1"/>
  <c r="I70" i="3"/>
  <c r="M70" i="3" s="1"/>
  <c r="N70" i="3" s="1"/>
  <c r="L69" i="3"/>
  <c r="R69" i="3" s="1"/>
  <c r="A71" i="3"/>
  <c r="T68" i="3" l="1"/>
  <c r="V68" i="3" s="1"/>
  <c r="W68" i="3" s="1"/>
  <c r="P70" i="3"/>
  <c r="S69" i="3"/>
  <c r="B71" i="3"/>
  <c r="E71" i="3"/>
  <c r="F71" i="3"/>
  <c r="C71" i="3"/>
  <c r="D71" i="3"/>
  <c r="G71" i="3"/>
  <c r="H71" i="3"/>
  <c r="I71" i="3"/>
  <c r="M71" i="3" s="1"/>
  <c r="N71" i="3" s="1"/>
  <c r="J71" i="3"/>
  <c r="Q71" i="3" s="1"/>
  <c r="L70" i="3"/>
  <c r="R70" i="3" s="1"/>
  <c r="A72" i="3"/>
  <c r="T69" i="3" l="1"/>
  <c r="V69" i="3" s="1"/>
  <c r="W69" i="3" s="1"/>
  <c r="P71" i="3"/>
  <c r="S70" i="3"/>
  <c r="B72" i="3"/>
  <c r="C72" i="3"/>
  <c r="D72" i="3"/>
  <c r="E72" i="3"/>
  <c r="F72" i="3"/>
  <c r="G72" i="3"/>
  <c r="J72" i="3"/>
  <c r="Q72" i="3" s="1"/>
  <c r="I72" i="3"/>
  <c r="M72" i="3" s="1"/>
  <c r="N72" i="3" s="1"/>
  <c r="H72" i="3"/>
  <c r="L71" i="3"/>
  <c r="R71" i="3" s="1"/>
  <c r="A73" i="3"/>
  <c r="T70" i="3" l="1"/>
  <c r="V70" i="3" s="1"/>
  <c r="W70" i="3" s="1"/>
  <c r="P72" i="3"/>
  <c r="S71" i="3"/>
  <c r="B73" i="3"/>
  <c r="G73" i="3"/>
  <c r="H73" i="3"/>
  <c r="E73" i="3"/>
  <c r="F73" i="3"/>
  <c r="I73" i="3"/>
  <c r="M73" i="3" s="1"/>
  <c r="N73" i="3" s="1"/>
  <c r="D73" i="3"/>
  <c r="J73" i="3"/>
  <c r="Q73" i="3" s="1"/>
  <c r="C73" i="3"/>
  <c r="L72" i="3"/>
  <c r="R72" i="3" s="1"/>
  <c r="A74" i="3"/>
  <c r="T71" i="3" l="1"/>
  <c r="V71" i="3" s="1"/>
  <c r="W71" i="3" s="1"/>
  <c r="P73" i="3"/>
  <c r="S72" i="3"/>
  <c r="L73" i="3"/>
  <c r="R73" i="3" s="1"/>
  <c r="B74" i="3"/>
  <c r="C74" i="3"/>
  <c r="D74" i="3"/>
  <c r="E74" i="3"/>
  <c r="F74" i="3"/>
  <c r="G74" i="3"/>
  <c r="H74" i="3"/>
  <c r="I74" i="3"/>
  <c r="M74" i="3" s="1"/>
  <c r="N74" i="3" s="1"/>
  <c r="J74" i="3"/>
  <c r="Q74" i="3" s="1"/>
  <c r="A75" i="3"/>
  <c r="T72" i="3" l="1"/>
  <c r="V72" i="3" s="1"/>
  <c r="W72" i="3" s="1"/>
  <c r="P74" i="3"/>
  <c r="S73" i="3"/>
  <c r="B75" i="3"/>
  <c r="C75" i="3"/>
  <c r="D75" i="3"/>
  <c r="E75" i="3"/>
  <c r="F75" i="3"/>
  <c r="J75" i="3"/>
  <c r="Q75" i="3" s="1"/>
  <c r="I75" i="3"/>
  <c r="M75" i="3" s="1"/>
  <c r="N75" i="3" s="1"/>
  <c r="H75" i="3"/>
  <c r="G75" i="3"/>
  <c r="L74" i="3"/>
  <c r="R74" i="3" s="1"/>
  <c r="A76" i="3"/>
  <c r="T73" i="3" l="1"/>
  <c r="V73" i="3" s="1"/>
  <c r="W73" i="3" s="1"/>
  <c r="P75" i="3"/>
  <c r="S74" i="3"/>
  <c r="B76" i="3"/>
  <c r="C76" i="3"/>
  <c r="D76" i="3"/>
  <c r="E76" i="3"/>
  <c r="F76" i="3"/>
  <c r="G76" i="3"/>
  <c r="H76" i="3"/>
  <c r="I76" i="3"/>
  <c r="M76" i="3" s="1"/>
  <c r="N76" i="3" s="1"/>
  <c r="J76" i="3"/>
  <c r="Q76" i="3" s="1"/>
  <c r="L75" i="3"/>
  <c r="R75" i="3" s="1"/>
  <c r="A77" i="3"/>
  <c r="T74" i="3" l="1"/>
  <c r="V74" i="3" s="1"/>
  <c r="W74" i="3" s="1"/>
  <c r="P76" i="3"/>
  <c r="S75" i="3"/>
  <c r="L76" i="3"/>
  <c r="R76" i="3" s="1"/>
  <c r="B77" i="3"/>
  <c r="C77" i="3"/>
  <c r="G77" i="3"/>
  <c r="H77" i="3"/>
  <c r="D77" i="3"/>
  <c r="E77" i="3"/>
  <c r="F77" i="3"/>
  <c r="J77" i="3"/>
  <c r="Q77" i="3" s="1"/>
  <c r="I77" i="3"/>
  <c r="M77" i="3" s="1"/>
  <c r="N77" i="3" s="1"/>
  <c r="A78" i="3"/>
  <c r="T75" i="3" l="1"/>
  <c r="V75" i="3" s="1"/>
  <c r="W75" i="3" s="1"/>
  <c r="P77" i="3"/>
  <c r="S76" i="3"/>
  <c r="B78" i="3"/>
  <c r="C78" i="3"/>
  <c r="D78" i="3"/>
  <c r="G78" i="3"/>
  <c r="H78" i="3"/>
  <c r="E78" i="3"/>
  <c r="J78" i="3"/>
  <c r="Q78" i="3" s="1"/>
  <c r="I78" i="3"/>
  <c r="M78" i="3" s="1"/>
  <c r="N78" i="3" s="1"/>
  <c r="F78" i="3"/>
  <c r="L77" i="3"/>
  <c r="R77" i="3" s="1"/>
  <c r="A79" i="3"/>
  <c r="T76" i="3" l="1"/>
  <c r="V76" i="3" s="1"/>
  <c r="W76" i="3" s="1"/>
  <c r="P78" i="3"/>
  <c r="S77" i="3"/>
  <c r="L78" i="3"/>
  <c r="R78" i="3" s="1"/>
  <c r="B79" i="3"/>
  <c r="E79" i="3"/>
  <c r="F79" i="3"/>
  <c r="G79" i="3"/>
  <c r="J79" i="3"/>
  <c r="Q79" i="3" s="1"/>
  <c r="D79" i="3"/>
  <c r="H79" i="3"/>
  <c r="C79" i="3"/>
  <c r="I79" i="3"/>
  <c r="M79" i="3" s="1"/>
  <c r="N79" i="3" s="1"/>
  <c r="A80" i="3"/>
  <c r="T77" i="3" l="1"/>
  <c r="V77" i="3" s="1"/>
  <c r="W77" i="3" s="1"/>
  <c r="P79" i="3"/>
  <c r="S78" i="3"/>
  <c r="L79" i="3"/>
  <c r="R79" i="3" s="1"/>
  <c r="B80" i="3"/>
  <c r="C80" i="3"/>
  <c r="D80" i="3"/>
  <c r="G80" i="3"/>
  <c r="H80" i="3"/>
  <c r="J80" i="3"/>
  <c r="Q80" i="3" s="1"/>
  <c r="E80" i="3"/>
  <c r="F80" i="3"/>
  <c r="I80" i="3"/>
  <c r="M80" i="3" s="1"/>
  <c r="N80" i="3" s="1"/>
  <c r="A81" i="3"/>
  <c r="T78" i="3" l="1"/>
  <c r="V78" i="3" s="1"/>
  <c r="W78" i="3" s="1"/>
  <c r="P80" i="3"/>
  <c r="S79" i="3"/>
  <c r="L80" i="3"/>
  <c r="R80" i="3" s="1"/>
  <c r="B81" i="3"/>
  <c r="C81" i="3"/>
  <c r="D81" i="3"/>
  <c r="F81" i="3"/>
  <c r="G81" i="3"/>
  <c r="H81" i="3"/>
  <c r="E81" i="3"/>
  <c r="I81" i="3"/>
  <c r="M81" i="3" s="1"/>
  <c r="N81" i="3" s="1"/>
  <c r="J81" i="3"/>
  <c r="Q81" i="3" s="1"/>
  <c r="A82" i="3"/>
  <c r="T79" i="3" l="1"/>
  <c r="V79" i="3" s="1"/>
  <c r="W79" i="3" s="1"/>
  <c r="P81" i="3"/>
  <c r="S80" i="3"/>
  <c r="B82" i="3"/>
  <c r="C82" i="3"/>
  <c r="D82" i="3"/>
  <c r="E82" i="3"/>
  <c r="F82" i="3"/>
  <c r="G82" i="3"/>
  <c r="H82" i="3"/>
  <c r="J82" i="3"/>
  <c r="Q82" i="3" s="1"/>
  <c r="I82" i="3"/>
  <c r="M82" i="3" s="1"/>
  <c r="N82" i="3" s="1"/>
  <c r="L81" i="3"/>
  <c r="R81" i="3" s="1"/>
  <c r="A83" i="3"/>
  <c r="T80" i="3" l="1"/>
  <c r="V80" i="3" s="1"/>
  <c r="W80" i="3" s="1"/>
  <c r="P82" i="3"/>
  <c r="S81" i="3"/>
  <c r="B83" i="3"/>
  <c r="E83" i="3"/>
  <c r="F83" i="3"/>
  <c r="C83" i="3"/>
  <c r="D83" i="3"/>
  <c r="G83" i="3"/>
  <c r="H83" i="3"/>
  <c r="I83" i="3"/>
  <c r="M83" i="3" s="1"/>
  <c r="N83" i="3" s="1"/>
  <c r="J83" i="3"/>
  <c r="Q83" i="3" s="1"/>
  <c r="L82" i="3"/>
  <c r="R82" i="3" s="1"/>
  <c r="A84" i="3"/>
  <c r="T81" i="3" l="1"/>
  <c r="V81" i="3" s="1"/>
  <c r="W81" i="3" s="1"/>
  <c r="P83" i="3"/>
  <c r="S82" i="3"/>
  <c r="L83" i="3"/>
  <c r="R83" i="3" s="1"/>
  <c r="B84" i="3"/>
  <c r="C84" i="3"/>
  <c r="D84" i="3"/>
  <c r="I84" i="3"/>
  <c r="M84" i="3" s="1"/>
  <c r="N84" i="3" s="1"/>
  <c r="E84" i="3"/>
  <c r="F84" i="3"/>
  <c r="G84" i="3"/>
  <c r="H84" i="3"/>
  <c r="J84" i="3"/>
  <c r="Q84" i="3" s="1"/>
  <c r="A85" i="3"/>
  <c r="T82" i="3" l="1"/>
  <c r="V82" i="3" s="1"/>
  <c r="W82" i="3" s="1"/>
  <c r="P84" i="3"/>
  <c r="S83" i="3"/>
  <c r="B85" i="3"/>
  <c r="G85" i="3"/>
  <c r="H85" i="3"/>
  <c r="C85" i="3"/>
  <c r="D85" i="3"/>
  <c r="E85" i="3"/>
  <c r="F85" i="3"/>
  <c r="J85" i="3"/>
  <c r="Q85" i="3" s="1"/>
  <c r="I85" i="3"/>
  <c r="M85" i="3" s="1"/>
  <c r="N85" i="3" s="1"/>
  <c r="L84" i="3"/>
  <c r="R84" i="3" s="1"/>
  <c r="A86" i="3"/>
  <c r="T83" i="3" l="1"/>
  <c r="V83" i="3" s="1"/>
  <c r="W83" i="3" s="1"/>
  <c r="P85" i="3"/>
  <c r="S84" i="3"/>
  <c r="L85" i="3"/>
  <c r="R85" i="3" s="1"/>
  <c r="W85" i="3" s="1"/>
  <c r="B86" i="3"/>
  <c r="C86" i="3"/>
  <c r="D86" i="3"/>
  <c r="E86" i="3"/>
  <c r="F86" i="3"/>
  <c r="I86" i="3"/>
  <c r="M86" i="3" s="1"/>
  <c r="N86" i="3" s="1"/>
  <c r="J86" i="3"/>
  <c r="Q86" i="3" s="1"/>
  <c r="H86" i="3"/>
  <c r="G86" i="3"/>
  <c r="A87" i="3"/>
  <c r="T84" i="3" l="1"/>
  <c r="V84" i="3" s="1"/>
  <c r="W84" i="3" s="1"/>
  <c r="P86" i="3"/>
  <c r="S85" i="3"/>
  <c r="L86" i="3"/>
  <c r="R86" i="3" s="1"/>
  <c r="B87" i="3"/>
  <c r="G87" i="3"/>
  <c r="H87" i="3"/>
  <c r="D87" i="3"/>
  <c r="E87" i="3"/>
  <c r="F87" i="3"/>
  <c r="I87" i="3"/>
  <c r="M87" i="3" s="1"/>
  <c r="N87" i="3" s="1"/>
  <c r="J87" i="3"/>
  <c r="Q87" i="3" s="1"/>
  <c r="C87" i="3"/>
  <c r="A88" i="3"/>
  <c r="T85" i="3" l="1"/>
  <c r="V85" i="3" s="1"/>
  <c r="P87" i="3"/>
  <c r="S86" i="3"/>
  <c r="B88" i="3"/>
  <c r="C88" i="3"/>
  <c r="D88" i="3"/>
  <c r="E88" i="3"/>
  <c r="F88" i="3"/>
  <c r="G88" i="3"/>
  <c r="H88" i="3"/>
  <c r="J88" i="3"/>
  <c r="Q88" i="3" s="1"/>
  <c r="I88" i="3"/>
  <c r="M88" i="3" s="1"/>
  <c r="N88" i="3" s="1"/>
  <c r="L87" i="3"/>
  <c r="R87" i="3" s="1"/>
  <c r="A89" i="3"/>
  <c r="T86" i="3" l="1"/>
  <c r="V86" i="3" s="1"/>
  <c r="W86" i="3" s="1"/>
  <c r="P88" i="3"/>
  <c r="S87" i="3"/>
  <c r="L88" i="3"/>
  <c r="R88" i="3" s="1"/>
  <c r="B89" i="3"/>
  <c r="E89" i="3"/>
  <c r="F89" i="3"/>
  <c r="G89" i="3"/>
  <c r="C89" i="3"/>
  <c r="D89" i="3"/>
  <c r="H89" i="3"/>
  <c r="I89" i="3"/>
  <c r="M89" i="3" s="1"/>
  <c r="N89" i="3" s="1"/>
  <c r="J89" i="3"/>
  <c r="Q89" i="3" s="1"/>
  <c r="A90" i="3"/>
  <c r="T87" i="3" l="1"/>
  <c r="V87" i="3" s="1"/>
  <c r="W87" i="3" s="1"/>
  <c r="P89" i="3"/>
  <c r="S88" i="3"/>
  <c r="B90" i="3"/>
  <c r="C90" i="3"/>
  <c r="D90" i="3"/>
  <c r="G90" i="3"/>
  <c r="H90" i="3"/>
  <c r="J90" i="3"/>
  <c r="Q90" i="3" s="1"/>
  <c r="E90" i="3"/>
  <c r="I90" i="3"/>
  <c r="M90" i="3" s="1"/>
  <c r="N90" i="3" s="1"/>
  <c r="F90" i="3"/>
  <c r="L89" i="3"/>
  <c r="R89" i="3" s="1"/>
  <c r="A91" i="3"/>
  <c r="T88" i="3" l="1"/>
  <c r="V88" i="3" s="1"/>
  <c r="W88" i="3" s="1"/>
  <c r="P90" i="3"/>
  <c r="S89" i="3"/>
  <c r="L90" i="3"/>
  <c r="R90" i="3" s="1"/>
  <c r="B91" i="3"/>
  <c r="C91" i="3"/>
  <c r="D91" i="3"/>
  <c r="E91" i="3"/>
  <c r="J91" i="3"/>
  <c r="Q91" i="3" s="1"/>
  <c r="F91" i="3"/>
  <c r="G91" i="3"/>
  <c r="H91" i="3"/>
  <c r="I91" i="3"/>
  <c r="M91" i="3" s="1"/>
  <c r="N91" i="3" s="1"/>
  <c r="A92" i="3"/>
  <c r="T89" i="3" l="1"/>
  <c r="V89" i="3" s="1"/>
  <c r="W89" i="3" s="1"/>
  <c r="P91" i="3"/>
  <c r="S90" i="3"/>
  <c r="L91" i="3"/>
  <c r="R91" i="3" s="1"/>
  <c r="B92" i="3"/>
  <c r="C92" i="3"/>
  <c r="D92" i="3"/>
  <c r="H92" i="3"/>
  <c r="E92" i="3"/>
  <c r="F92" i="3"/>
  <c r="G92" i="3"/>
  <c r="J92" i="3"/>
  <c r="Q92" i="3" s="1"/>
  <c r="I92" i="3"/>
  <c r="M92" i="3" s="1"/>
  <c r="N92" i="3" s="1"/>
  <c r="A93" i="3"/>
  <c r="T90" i="3" l="1"/>
  <c r="V90" i="3" s="1"/>
  <c r="W90" i="3" s="1"/>
  <c r="P92" i="3"/>
  <c r="S91" i="3"/>
  <c r="L92" i="3"/>
  <c r="R92" i="3" s="1"/>
  <c r="B93" i="3"/>
  <c r="C93" i="3"/>
  <c r="D93" i="3"/>
  <c r="G93" i="3"/>
  <c r="H93" i="3"/>
  <c r="E93" i="3"/>
  <c r="F93" i="3"/>
  <c r="J93" i="3"/>
  <c r="Q93" i="3" s="1"/>
  <c r="I93" i="3"/>
  <c r="M93" i="3" s="1"/>
  <c r="N93" i="3" s="1"/>
  <c r="A94" i="3"/>
  <c r="T91" i="3" l="1"/>
  <c r="V91" i="3" s="1"/>
  <c r="W91" i="3" s="1"/>
  <c r="P93" i="3"/>
  <c r="S92" i="3"/>
  <c r="B94" i="3"/>
  <c r="C94" i="3"/>
  <c r="D94" i="3"/>
  <c r="E94" i="3"/>
  <c r="I94" i="3"/>
  <c r="M94" i="3" s="1"/>
  <c r="N94" i="3" s="1"/>
  <c r="J94" i="3"/>
  <c r="Q94" i="3" s="1"/>
  <c r="F94" i="3"/>
  <c r="H94" i="3"/>
  <c r="G94" i="3"/>
  <c r="L93" i="3"/>
  <c r="R93" i="3" s="1"/>
  <c r="A95" i="3"/>
  <c r="T92" i="3" l="1"/>
  <c r="V92" i="3" s="1"/>
  <c r="W92" i="3" s="1"/>
  <c r="P94" i="3"/>
  <c r="S93" i="3"/>
  <c r="L94" i="3"/>
  <c r="R94" i="3" s="1"/>
  <c r="B95" i="3"/>
  <c r="E95" i="3"/>
  <c r="F95" i="3"/>
  <c r="C95" i="3"/>
  <c r="D95" i="3"/>
  <c r="G95" i="3"/>
  <c r="H95" i="3"/>
  <c r="J95" i="3"/>
  <c r="Q95" i="3" s="1"/>
  <c r="I95" i="3"/>
  <c r="M95" i="3" s="1"/>
  <c r="N95" i="3" s="1"/>
  <c r="A96" i="3"/>
  <c r="T93" i="3" l="1"/>
  <c r="V93" i="3" s="1"/>
  <c r="W93" i="3" s="1"/>
  <c r="P95" i="3"/>
  <c r="S94" i="3"/>
  <c r="L95" i="3"/>
  <c r="R95" i="3" s="1"/>
  <c r="B96" i="3"/>
  <c r="C96" i="3"/>
  <c r="D96" i="3"/>
  <c r="G96" i="3"/>
  <c r="H96" i="3"/>
  <c r="F96" i="3"/>
  <c r="J96" i="3"/>
  <c r="Q96" i="3" s="1"/>
  <c r="I96" i="3"/>
  <c r="M96" i="3" s="1"/>
  <c r="N96" i="3" s="1"/>
  <c r="E96" i="3"/>
  <c r="A97" i="3"/>
  <c r="T94" i="3" l="1"/>
  <c r="V94" i="3" s="1"/>
  <c r="W94" i="3" s="1"/>
  <c r="P96" i="3"/>
  <c r="S95" i="3"/>
  <c r="L96" i="3"/>
  <c r="R96" i="3" s="1"/>
  <c r="B97" i="3"/>
  <c r="G97" i="3"/>
  <c r="H97" i="3"/>
  <c r="C97" i="3"/>
  <c r="D97" i="3"/>
  <c r="E97" i="3"/>
  <c r="F97" i="3"/>
  <c r="J97" i="3"/>
  <c r="Q97" i="3" s="1"/>
  <c r="I97" i="3"/>
  <c r="M97" i="3" s="1"/>
  <c r="N97" i="3" s="1"/>
  <c r="A98" i="3"/>
  <c r="T95" i="3" l="1"/>
  <c r="V95" i="3" s="1"/>
  <c r="W95" i="3" s="1"/>
  <c r="P97" i="3"/>
  <c r="S96" i="3"/>
  <c r="L97" i="3"/>
  <c r="R97" i="3" s="1"/>
  <c r="B98" i="3"/>
  <c r="C98" i="3"/>
  <c r="D98" i="3"/>
  <c r="E98" i="3"/>
  <c r="F98" i="3"/>
  <c r="I98" i="3"/>
  <c r="M98" i="3" s="1"/>
  <c r="N98" i="3" s="1"/>
  <c r="G98" i="3"/>
  <c r="H98" i="3"/>
  <c r="J98" i="3"/>
  <c r="Q98" i="3" s="1"/>
  <c r="A99" i="3"/>
  <c r="T96" i="3" l="1"/>
  <c r="V96" i="3" s="1"/>
  <c r="W96" i="3" s="1"/>
  <c r="P98" i="3"/>
  <c r="S97" i="3"/>
  <c r="B99" i="3"/>
  <c r="E99" i="3"/>
  <c r="F99" i="3"/>
  <c r="G99" i="3"/>
  <c r="D99" i="3"/>
  <c r="H99" i="3"/>
  <c r="I99" i="3"/>
  <c r="M99" i="3" s="1"/>
  <c r="N99" i="3" s="1"/>
  <c r="C99" i="3"/>
  <c r="J99" i="3"/>
  <c r="Q99" i="3" s="1"/>
  <c r="L98" i="3"/>
  <c r="R98" i="3" s="1"/>
  <c r="A100" i="3"/>
  <c r="T97" i="3" l="1"/>
  <c r="V97" i="3" s="1"/>
  <c r="W97" i="3" s="1"/>
  <c r="P99" i="3"/>
  <c r="S98" i="3"/>
  <c r="L99" i="3"/>
  <c r="R99" i="3" s="1"/>
  <c r="B100" i="3"/>
  <c r="C100" i="3"/>
  <c r="D100" i="3"/>
  <c r="E100" i="3"/>
  <c r="F100" i="3"/>
  <c r="G100" i="3"/>
  <c r="H100" i="3"/>
  <c r="I100" i="3"/>
  <c r="M100" i="3" s="1"/>
  <c r="N100" i="3" s="1"/>
  <c r="J100" i="3"/>
  <c r="Q100" i="3" s="1"/>
  <c r="A101" i="3"/>
  <c r="T98" i="3" l="1"/>
  <c r="V98" i="3" s="1"/>
  <c r="W98" i="3" s="1"/>
  <c r="P100" i="3"/>
  <c r="S99" i="3"/>
  <c r="B101" i="3"/>
  <c r="C101" i="3"/>
  <c r="D101" i="3"/>
  <c r="E101" i="3"/>
  <c r="F101" i="3"/>
  <c r="G101" i="3"/>
  <c r="H101" i="3"/>
  <c r="I101" i="3"/>
  <c r="M101" i="3" s="1"/>
  <c r="N101" i="3" s="1"/>
  <c r="J101" i="3"/>
  <c r="Q101" i="3" s="1"/>
  <c r="L100" i="3"/>
  <c r="R100" i="3" s="1"/>
  <c r="A102" i="3"/>
  <c r="T99" i="3" l="1"/>
  <c r="V99" i="3" s="1"/>
  <c r="W99" i="3" s="1"/>
  <c r="P101" i="3"/>
  <c r="S100" i="3"/>
  <c r="B102" i="3"/>
  <c r="C102" i="3"/>
  <c r="D102" i="3"/>
  <c r="G102" i="3"/>
  <c r="H102" i="3"/>
  <c r="E102" i="3"/>
  <c r="F102" i="3"/>
  <c r="J102" i="3"/>
  <c r="Q102" i="3" s="1"/>
  <c r="I102" i="3"/>
  <c r="M102" i="3" s="1"/>
  <c r="N102" i="3" s="1"/>
  <c r="L101" i="3"/>
  <c r="R101" i="3" s="1"/>
  <c r="A103" i="3"/>
  <c r="T100" i="3" l="1"/>
  <c r="V100" i="3" s="1"/>
  <c r="W100" i="3" s="1"/>
  <c r="P102" i="3"/>
  <c r="S101" i="3"/>
  <c r="L102" i="3"/>
  <c r="R102" i="3" s="1"/>
  <c r="B103" i="3"/>
  <c r="C103" i="3"/>
  <c r="D103" i="3"/>
  <c r="E103" i="3"/>
  <c r="J103" i="3"/>
  <c r="Q103" i="3" s="1"/>
  <c r="F103" i="3"/>
  <c r="G103" i="3"/>
  <c r="I103" i="3"/>
  <c r="M103" i="3" s="1"/>
  <c r="N103" i="3" s="1"/>
  <c r="H103" i="3"/>
  <c r="A104" i="3"/>
  <c r="T101" i="3" l="1"/>
  <c r="V101" i="3" s="1"/>
  <c r="W101" i="3" s="1"/>
  <c r="P103" i="3"/>
  <c r="L103" i="3"/>
  <c r="R103" i="3" s="1"/>
  <c r="S102" i="3"/>
  <c r="B104" i="3"/>
  <c r="C104" i="3"/>
  <c r="D104" i="3"/>
  <c r="F104" i="3"/>
  <c r="G104" i="3"/>
  <c r="H104" i="3"/>
  <c r="J104" i="3"/>
  <c r="Q104" i="3" s="1"/>
  <c r="I104" i="3"/>
  <c r="M104" i="3" s="1"/>
  <c r="N104" i="3" s="1"/>
  <c r="E104" i="3"/>
  <c r="A105" i="3"/>
  <c r="T102" i="3" l="1"/>
  <c r="V102" i="3" s="1"/>
  <c r="W102" i="3" s="1"/>
  <c r="P104" i="3"/>
  <c r="S103" i="3"/>
  <c r="B105" i="3"/>
  <c r="C105" i="3"/>
  <c r="D105" i="3"/>
  <c r="E105" i="3"/>
  <c r="F105" i="3"/>
  <c r="G105" i="3"/>
  <c r="I105" i="3"/>
  <c r="M105" i="3" s="1"/>
  <c r="N105" i="3" s="1"/>
  <c r="H105" i="3"/>
  <c r="J105" i="3"/>
  <c r="Q105" i="3" s="1"/>
  <c r="L104" i="3"/>
  <c r="R104" i="3" s="1"/>
  <c r="A106" i="3"/>
  <c r="T103" i="3" l="1"/>
  <c r="V103" i="3" s="1"/>
  <c r="W103" i="3" s="1"/>
  <c r="P105" i="3"/>
  <c r="S104" i="3"/>
  <c r="L105" i="3"/>
  <c r="R105" i="3" s="1"/>
  <c r="B106" i="3"/>
  <c r="C106" i="3"/>
  <c r="D106" i="3"/>
  <c r="F106" i="3"/>
  <c r="H106" i="3"/>
  <c r="I106" i="3"/>
  <c r="M106" i="3" s="1"/>
  <c r="N106" i="3" s="1"/>
  <c r="E106" i="3"/>
  <c r="G106" i="3"/>
  <c r="J106" i="3"/>
  <c r="Q106" i="3" s="1"/>
  <c r="A107" i="3"/>
  <c r="T104" i="3" l="1"/>
  <c r="V104" i="3" s="1"/>
  <c r="W104" i="3" s="1"/>
  <c r="P106" i="3"/>
  <c r="S105" i="3"/>
  <c r="B107" i="3"/>
  <c r="E107" i="3"/>
  <c r="F107" i="3"/>
  <c r="D107" i="3"/>
  <c r="G107" i="3"/>
  <c r="H107" i="3"/>
  <c r="I107" i="3"/>
  <c r="M107" i="3" s="1"/>
  <c r="N107" i="3" s="1"/>
  <c r="J107" i="3"/>
  <c r="Q107" i="3" s="1"/>
  <c r="C107" i="3"/>
  <c r="L106" i="3"/>
  <c r="R106" i="3" s="1"/>
  <c r="A108" i="3"/>
  <c r="T105" i="3" l="1"/>
  <c r="V105" i="3" s="1"/>
  <c r="W105" i="3" s="1"/>
  <c r="P107" i="3"/>
  <c r="S106" i="3"/>
  <c r="L107" i="3"/>
  <c r="R107" i="3" s="1"/>
  <c r="B108" i="3"/>
  <c r="C108" i="3"/>
  <c r="D108" i="3"/>
  <c r="E108" i="3"/>
  <c r="F108" i="3"/>
  <c r="G108" i="3"/>
  <c r="H108" i="3"/>
  <c r="J108" i="3"/>
  <c r="Q108" i="3" s="1"/>
  <c r="I108" i="3"/>
  <c r="M108" i="3" s="1"/>
  <c r="N108" i="3" s="1"/>
  <c r="A109" i="3"/>
  <c r="T106" i="3" l="1"/>
  <c r="V106" i="3" s="1"/>
  <c r="W106" i="3" s="1"/>
  <c r="P108" i="3"/>
  <c r="S107" i="3"/>
  <c r="B109" i="3"/>
  <c r="G109" i="3"/>
  <c r="H109" i="3"/>
  <c r="C109" i="3"/>
  <c r="D109" i="3"/>
  <c r="E109" i="3"/>
  <c r="F109" i="3"/>
  <c r="J109" i="3"/>
  <c r="Q109" i="3" s="1"/>
  <c r="I109" i="3"/>
  <c r="M109" i="3" s="1"/>
  <c r="N109" i="3" s="1"/>
  <c r="L108" i="3"/>
  <c r="R108" i="3" s="1"/>
  <c r="A110" i="3"/>
  <c r="T107" i="3" l="1"/>
  <c r="V107" i="3" s="1"/>
  <c r="W107" i="3" s="1"/>
  <c r="P109" i="3"/>
  <c r="S108" i="3"/>
  <c r="L109" i="3"/>
  <c r="R109" i="3" s="1"/>
  <c r="B110" i="3"/>
  <c r="C110" i="3"/>
  <c r="D110" i="3"/>
  <c r="I110" i="3"/>
  <c r="M110" i="3" s="1"/>
  <c r="N110" i="3" s="1"/>
  <c r="E110" i="3"/>
  <c r="F110" i="3"/>
  <c r="G110" i="3"/>
  <c r="J110" i="3"/>
  <c r="Q110" i="3" s="1"/>
  <c r="H110" i="3"/>
  <c r="A111" i="3"/>
  <c r="T108" i="3" l="1"/>
  <c r="V108" i="3" s="1"/>
  <c r="W108" i="3" s="1"/>
  <c r="P110" i="3"/>
  <c r="S109" i="3"/>
  <c r="L110" i="3"/>
  <c r="R110" i="3" s="1"/>
  <c r="B111" i="3"/>
  <c r="C111" i="3"/>
  <c r="D111" i="3"/>
  <c r="E111" i="3"/>
  <c r="F111" i="3"/>
  <c r="G111" i="3"/>
  <c r="H111" i="3"/>
  <c r="J111" i="3"/>
  <c r="Q111" i="3" s="1"/>
  <c r="I111" i="3"/>
  <c r="M111" i="3" s="1"/>
  <c r="N111" i="3" s="1"/>
  <c r="A112" i="3"/>
  <c r="T109" i="3" l="1"/>
  <c r="V109" i="3" s="1"/>
  <c r="W109" i="3" s="1"/>
  <c r="P111" i="3"/>
  <c r="S110" i="3"/>
  <c r="B112" i="3"/>
  <c r="C112" i="3"/>
  <c r="D112" i="3"/>
  <c r="E112" i="3"/>
  <c r="F112" i="3"/>
  <c r="G112" i="3"/>
  <c r="H112" i="3"/>
  <c r="J112" i="3"/>
  <c r="Q112" i="3" s="1"/>
  <c r="I112" i="3"/>
  <c r="M112" i="3" s="1"/>
  <c r="N112" i="3" s="1"/>
  <c r="L111" i="3"/>
  <c r="R111" i="3" s="1"/>
  <c r="A113" i="3"/>
  <c r="T110" i="3" l="1"/>
  <c r="V110" i="3" s="1"/>
  <c r="W110" i="3" s="1"/>
  <c r="P112" i="3"/>
  <c r="S111" i="3"/>
  <c r="L112" i="3"/>
  <c r="R112" i="3" s="1"/>
  <c r="B113" i="3"/>
  <c r="G113" i="3"/>
  <c r="H113" i="3"/>
  <c r="C113" i="3"/>
  <c r="D113" i="3"/>
  <c r="E113" i="3"/>
  <c r="F113" i="3"/>
  <c r="J113" i="3"/>
  <c r="Q113" i="3" s="1"/>
  <c r="I113" i="3"/>
  <c r="M113" i="3" s="1"/>
  <c r="N113" i="3" s="1"/>
  <c r="A114" i="3"/>
  <c r="T111" i="3" l="1"/>
  <c r="V111" i="3" s="1"/>
  <c r="W111" i="3" s="1"/>
  <c r="P113" i="3"/>
  <c r="S112" i="3"/>
  <c r="B114" i="3"/>
  <c r="C114" i="3"/>
  <c r="D114" i="3"/>
  <c r="G114" i="3"/>
  <c r="H114" i="3"/>
  <c r="E114" i="3"/>
  <c r="J114" i="3"/>
  <c r="Q114" i="3" s="1"/>
  <c r="I114" i="3"/>
  <c r="M114" i="3" s="1"/>
  <c r="N114" i="3" s="1"/>
  <c r="F114" i="3"/>
  <c r="L113" i="3"/>
  <c r="R113" i="3" s="1"/>
  <c r="A115" i="3"/>
  <c r="T112" i="3" l="1"/>
  <c r="V112" i="3" s="1"/>
  <c r="W112" i="3" s="1"/>
  <c r="P114" i="3"/>
  <c r="S113" i="3"/>
  <c r="B115" i="3"/>
  <c r="H115" i="3"/>
  <c r="J115" i="3"/>
  <c r="Q115" i="3" s="1"/>
  <c r="E115" i="3"/>
  <c r="F115" i="3"/>
  <c r="G115" i="3"/>
  <c r="I115" i="3"/>
  <c r="M115" i="3" s="1"/>
  <c r="N115" i="3" s="1"/>
  <c r="D115" i="3"/>
  <c r="C115" i="3"/>
  <c r="L114" i="3"/>
  <c r="R114" i="3" s="1"/>
  <c r="A116" i="3"/>
  <c r="T113" i="3" l="1"/>
  <c r="V113" i="3" s="1"/>
  <c r="W113" i="3" s="1"/>
  <c r="P115" i="3"/>
  <c r="S114" i="3"/>
  <c r="L115" i="3"/>
  <c r="R115" i="3" s="1"/>
  <c r="B116" i="3"/>
  <c r="C116" i="3"/>
  <c r="D116" i="3"/>
  <c r="G116" i="3"/>
  <c r="H116" i="3"/>
  <c r="E116" i="3"/>
  <c r="F116" i="3"/>
  <c r="I116" i="3"/>
  <c r="M116" i="3" s="1"/>
  <c r="N116" i="3" s="1"/>
  <c r="J116" i="3"/>
  <c r="Q116" i="3" s="1"/>
  <c r="A117" i="3"/>
  <c r="T114" i="3" l="1"/>
  <c r="V114" i="3" s="1"/>
  <c r="W114" i="3" s="1"/>
  <c r="P116" i="3"/>
  <c r="S115" i="3"/>
  <c r="B117" i="3"/>
  <c r="C117" i="3"/>
  <c r="D117" i="3"/>
  <c r="E117" i="3"/>
  <c r="F117" i="3"/>
  <c r="I117" i="3"/>
  <c r="M117" i="3" s="1"/>
  <c r="N117" i="3" s="1"/>
  <c r="G117" i="3"/>
  <c r="H117" i="3"/>
  <c r="J117" i="3"/>
  <c r="Q117" i="3" s="1"/>
  <c r="L116" i="3"/>
  <c r="R116" i="3" s="1"/>
  <c r="A118" i="3"/>
  <c r="T115" i="3" l="1"/>
  <c r="V115" i="3" s="1"/>
  <c r="W115" i="3" s="1"/>
  <c r="P117" i="3"/>
  <c r="S116" i="3"/>
  <c r="B118" i="3"/>
  <c r="C118" i="3"/>
  <c r="D118" i="3"/>
  <c r="E118" i="3"/>
  <c r="F118" i="3"/>
  <c r="G118" i="3"/>
  <c r="J118" i="3"/>
  <c r="Q118" i="3" s="1"/>
  <c r="I118" i="3"/>
  <c r="M118" i="3" s="1"/>
  <c r="N118" i="3" s="1"/>
  <c r="H118" i="3"/>
  <c r="L117" i="3"/>
  <c r="R117" i="3" s="1"/>
  <c r="A119" i="3"/>
  <c r="T116" i="3" l="1"/>
  <c r="V116" i="3" s="1"/>
  <c r="W116" i="3" s="1"/>
  <c r="P118" i="3"/>
  <c r="S117" i="3"/>
  <c r="L118" i="3"/>
  <c r="R118" i="3" s="1"/>
  <c r="B119" i="3"/>
  <c r="E119" i="3"/>
  <c r="F119" i="3"/>
  <c r="G119" i="3"/>
  <c r="H119" i="3"/>
  <c r="D119" i="3"/>
  <c r="I119" i="3"/>
  <c r="M119" i="3" s="1"/>
  <c r="N119" i="3" s="1"/>
  <c r="C119" i="3"/>
  <c r="J119" i="3"/>
  <c r="Q119" i="3" s="1"/>
  <c r="A120" i="3"/>
  <c r="T117" i="3" l="1"/>
  <c r="V117" i="3" s="1"/>
  <c r="W117" i="3" s="1"/>
  <c r="P119" i="3"/>
  <c r="S118" i="3"/>
  <c r="L119" i="3"/>
  <c r="R119" i="3" s="1"/>
  <c r="B120" i="3"/>
  <c r="C120" i="3"/>
  <c r="D120" i="3"/>
  <c r="E120" i="3"/>
  <c r="F120" i="3"/>
  <c r="G120" i="3"/>
  <c r="H120" i="3"/>
  <c r="I120" i="3"/>
  <c r="M120" i="3" s="1"/>
  <c r="N120" i="3" s="1"/>
  <c r="J120" i="3"/>
  <c r="Q120" i="3" s="1"/>
  <c r="A121" i="3"/>
  <c r="T118" i="3" l="1"/>
  <c r="V118" i="3" s="1"/>
  <c r="W118" i="3" s="1"/>
  <c r="P120" i="3"/>
  <c r="S119" i="3"/>
  <c r="L120" i="3"/>
  <c r="R120" i="3" s="1"/>
  <c r="B121" i="3"/>
  <c r="G121" i="3"/>
  <c r="H121" i="3"/>
  <c r="F121" i="3"/>
  <c r="C121" i="3"/>
  <c r="D121" i="3"/>
  <c r="E121" i="3"/>
  <c r="I121" i="3"/>
  <c r="M121" i="3" s="1"/>
  <c r="N121" i="3" s="1"/>
  <c r="J121" i="3"/>
  <c r="Q121" i="3" s="1"/>
  <c r="A122" i="3"/>
  <c r="T119" i="3" l="1"/>
  <c r="V119" i="3" s="1"/>
  <c r="W119" i="3" s="1"/>
  <c r="P121" i="3"/>
  <c r="S120" i="3"/>
  <c r="L121" i="3"/>
  <c r="R121" i="3" s="1"/>
  <c r="B122" i="3"/>
  <c r="C122" i="3"/>
  <c r="D122" i="3"/>
  <c r="G122" i="3"/>
  <c r="H122" i="3"/>
  <c r="I122" i="3"/>
  <c r="M122" i="3" s="1"/>
  <c r="N122" i="3" s="1"/>
  <c r="E122" i="3"/>
  <c r="F122" i="3"/>
  <c r="J122" i="3"/>
  <c r="Q122" i="3" s="1"/>
  <c r="A123" i="3"/>
  <c r="T120" i="3" l="1"/>
  <c r="V120" i="3" s="1"/>
  <c r="W120" i="3" s="1"/>
  <c r="P122" i="3"/>
  <c r="S121" i="3"/>
  <c r="L122" i="3"/>
  <c r="R122" i="3" s="1"/>
  <c r="B123" i="3"/>
  <c r="C123" i="3"/>
  <c r="G123" i="3"/>
  <c r="H123" i="3"/>
  <c r="D123" i="3"/>
  <c r="E123" i="3"/>
  <c r="F123" i="3"/>
  <c r="J123" i="3"/>
  <c r="Q123" i="3" s="1"/>
  <c r="I123" i="3"/>
  <c r="M123" i="3" s="1"/>
  <c r="N123" i="3" s="1"/>
  <c r="A124" i="3"/>
  <c r="T121" i="3" l="1"/>
  <c r="V121" i="3" s="1"/>
  <c r="W121" i="3" s="1"/>
  <c r="P123" i="3"/>
  <c r="S122" i="3"/>
  <c r="B124" i="3"/>
  <c r="C124" i="3"/>
  <c r="D124" i="3"/>
  <c r="E124" i="3"/>
  <c r="F124" i="3"/>
  <c r="G124" i="3"/>
  <c r="H124" i="3"/>
  <c r="J124" i="3"/>
  <c r="Q124" i="3" s="1"/>
  <c r="I124" i="3"/>
  <c r="M124" i="3" s="1"/>
  <c r="N124" i="3" s="1"/>
  <c r="L123" i="3"/>
  <c r="R123" i="3" s="1"/>
  <c r="A125" i="3"/>
  <c r="T122" i="3" l="1"/>
  <c r="V122" i="3" s="1"/>
  <c r="W122" i="3" s="1"/>
  <c r="P124" i="3"/>
  <c r="S123" i="3"/>
  <c r="L124" i="3"/>
  <c r="R124" i="3" s="1"/>
  <c r="B125" i="3"/>
  <c r="E125" i="3"/>
  <c r="F125" i="3"/>
  <c r="G125" i="3"/>
  <c r="J125" i="3"/>
  <c r="Q125" i="3" s="1"/>
  <c r="C125" i="3"/>
  <c r="I125" i="3"/>
  <c r="M125" i="3" s="1"/>
  <c r="N125" i="3" s="1"/>
  <c r="H125" i="3"/>
  <c r="D125" i="3"/>
  <c r="A126" i="3"/>
  <c r="T123" i="3" l="1"/>
  <c r="V123" i="3" s="1"/>
  <c r="W123" i="3" s="1"/>
  <c r="P125" i="3"/>
  <c r="S124" i="3"/>
  <c r="L125" i="3"/>
  <c r="R125" i="3" s="1"/>
  <c r="B126" i="3"/>
  <c r="C126" i="3"/>
  <c r="D126" i="3"/>
  <c r="G126" i="3"/>
  <c r="H126" i="3"/>
  <c r="J126" i="3"/>
  <c r="Q126" i="3" s="1"/>
  <c r="I126" i="3"/>
  <c r="M126" i="3" s="1"/>
  <c r="N126" i="3" s="1"/>
  <c r="E126" i="3"/>
  <c r="F126" i="3"/>
  <c r="A127" i="3"/>
  <c r="T124" i="3" l="1"/>
  <c r="V124" i="3" s="1"/>
  <c r="W124" i="3" s="1"/>
  <c r="P126" i="3"/>
  <c r="S125" i="3"/>
  <c r="B127" i="3"/>
  <c r="F127" i="3"/>
  <c r="G127" i="3"/>
  <c r="H127" i="3"/>
  <c r="J127" i="3"/>
  <c r="Q127" i="3" s="1"/>
  <c r="C127" i="3"/>
  <c r="D127" i="3"/>
  <c r="I127" i="3"/>
  <c r="M127" i="3" s="1"/>
  <c r="N127" i="3" s="1"/>
  <c r="E127" i="3"/>
  <c r="L126" i="3"/>
  <c r="R126" i="3" s="1"/>
  <c r="A128" i="3"/>
  <c r="T125" i="3" l="1"/>
  <c r="V125" i="3" s="1"/>
  <c r="W125" i="3" s="1"/>
  <c r="P127" i="3"/>
  <c r="S126" i="3"/>
  <c r="L127" i="3"/>
  <c r="R127" i="3" s="1"/>
  <c r="B128" i="3"/>
  <c r="C128" i="3"/>
  <c r="D128" i="3"/>
  <c r="E128" i="3"/>
  <c r="F128" i="3"/>
  <c r="G128" i="3"/>
  <c r="H128" i="3"/>
  <c r="J128" i="3"/>
  <c r="Q128" i="3" s="1"/>
  <c r="I128" i="3"/>
  <c r="M128" i="3" s="1"/>
  <c r="N128" i="3" s="1"/>
  <c r="A129" i="3"/>
  <c r="T126" i="3" l="1"/>
  <c r="V126" i="3" s="1"/>
  <c r="W126" i="3" s="1"/>
  <c r="P128" i="3"/>
  <c r="S127" i="3"/>
  <c r="L128" i="3"/>
  <c r="R128" i="3" s="1"/>
  <c r="B129" i="3"/>
  <c r="C129" i="3"/>
  <c r="D129" i="3"/>
  <c r="E129" i="3"/>
  <c r="F129" i="3"/>
  <c r="G129" i="3"/>
  <c r="H129" i="3"/>
  <c r="I129" i="3"/>
  <c r="M129" i="3" s="1"/>
  <c r="N129" i="3" s="1"/>
  <c r="J129" i="3"/>
  <c r="Q129" i="3" s="1"/>
  <c r="A130" i="3"/>
  <c r="T127" i="3" l="1"/>
  <c r="V127" i="3" s="1"/>
  <c r="W127" i="3" s="1"/>
  <c r="P129" i="3"/>
  <c r="S128" i="3"/>
  <c r="B130" i="3"/>
  <c r="C130" i="3"/>
  <c r="D130" i="3"/>
  <c r="E130" i="3"/>
  <c r="F130" i="3"/>
  <c r="G130" i="3"/>
  <c r="H130" i="3"/>
  <c r="I130" i="3"/>
  <c r="M130" i="3" s="1"/>
  <c r="N130" i="3" s="1"/>
  <c r="J130" i="3"/>
  <c r="Q130" i="3" s="1"/>
  <c r="L129" i="3"/>
  <c r="R129" i="3" s="1"/>
  <c r="A131" i="3"/>
  <c r="T128" i="3" l="1"/>
  <c r="V128" i="3" s="1"/>
  <c r="W128" i="3" s="1"/>
  <c r="P130" i="3"/>
  <c r="S129" i="3"/>
  <c r="B131" i="3"/>
  <c r="E131" i="3"/>
  <c r="F131" i="3"/>
  <c r="C131" i="3"/>
  <c r="D131" i="3"/>
  <c r="G131" i="3"/>
  <c r="H131" i="3"/>
  <c r="I131" i="3"/>
  <c r="M131" i="3" s="1"/>
  <c r="N131" i="3" s="1"/>
  <c r="J131" i="3"/>
  <c r="Q131" i="3" s="1"/>
  <c r="L130" i="3"/>
  <c r="R130" i="3" s="1"/>
  <c r="A132" i="3"/>
  <c r="T129" i="3" l="1"/>
  <c r="V129" i="3" s="1"/>
  <c r="W129" i="3" s="1"/>
  <c r="P131" i="3"/>
  <c r="S130" i="3"/>
  <c r="L131" i="3"/>
  <c r="R131" i="3" s="1"/>
  <c r="B132" i="3"/>
  <c r="C132" i="3"/>
  <c r="D132" i="3"/>
  <c r="E132" i="3"/>
  <c r="F132" i="3"/>
  <c r="J132" i="3"/>
  <c r="Q132" i="3" s="1"/>
  <c r="I132" i="3"/>
  <c r="M132" i="3" s="1"/>
  <c r="N132" i="3" s="1"/>
  <c r="G132" i="3"/>
  <c r="H132" i="3"/>
  <c r="A133" i="3"/>
  <c r="T130" i="3" l="1"/>
  <c r="V130" i="3" s="1"/>
  <c r="W130" i="3" s="1"/>
  <c r="P132" i="3"/>
  <c r="S131" i="3"/>
  <c r="B133" i="3"/>
  <c r="G133" i="3"/>
  <c r="H133" i="3"/>
  <c r="D133" i="3"/>
  <c r="E133" i="3"/>
  <c r="F133" i="3"/>
  <c r="I133" i="3"/>
  <c r="M133" i="3" s="1"/>
  <c r="N133" i="3" s="1"/>
  <c r="C133" i="3"/>
  <c r="J133" i="3"/>
  <c r="Q133" i="3" s="1"/>
  <c r="L132" i="3"/>
  <c r="R132" i="3" s="1"/>
  <c r="A134" i="3"/>
  <c r="T131" i="3" l="1"/>
  <c r="V131" i="3" s="1"/>
  <c r="W131" i="3" s="1"/>
  <c r="P133" i="3"/>
  <c r="S132" i="3"/>
  <c r="L133" i="3"/>
  <c r="R133" i="3" s="1"/>
  <c r="B134" i="3"/>
  <c r="C134" i="3"/>
  <c r="D134" i="3"/>
  <c r="E134" i="3"/>
  <c r="F134" i="3"/>
  <c r="G134" i="3"/>
  <c r="I134" i="3"/>
  <c r="M134" i="3" s="1"/>
  <c r="N134" i="3" s="1"/>
  <c r="H134" i="3"/>
  <c r="J134" i="3"/>
  <c r="Q134" i="3" s="1"/>
  <c r="A135" i="3"/>
  <c r="T132" i="3" l="1"/>
  <c r="V132" i="3" s="1"/>
  <c r="W132" i="3" s="1"/>
  <c r="P134" i="3"/>
  <c r="S133" i="3"/>
  <c r="L134" i="3"/>
  <c r="R134" i="3" s="1"/>
  <c r="B135" i="3"/>
  <c r="E135" i="3"/>
  <c r="F135" i="3"/>
  <c r="G135" i="3"/>
  <c r="H135" i="3"/>
  <c r="C135" i="3"/>
  <c r="D135" i="3"/>
  <c r="J135" i="3"/>
  <c r="Q135" i="3" s="1"/>
  <c r="I135" i="3"/>
  <c r="M135" i="3" s="1"/>
  <c r="N135" i="3" s="1"/>
  <c r="A136" i="3"/>
  <c r="T133" i="3" l="1"/>
  <c r="V133" i="3" s="1"/>
  <c r="W133" i="3" s="1"/>
  <c r="P135" i="3"/>
  <c r="S134" i="3"/>
  <c r="B136" i="3"/>
  <c r="C136" i="3"/>
  <c r="D136" i="3"/>
  <c r="E136" i="3"/>
  <c r="F136" i="3"/>
  <c r="G136" i="3"/>
  <c r="H136" i="3"/>
  <c r="J136" i="3"/>
  <c r="Q136" i="3" s="1"/>
  <c r="I136" i="3"/>
  <c r="M136" i="3" s="1"/>
  <c r="N136" i="3" s="1"/>
  <c r="L135" i="3"/>
  <c r="R135" i="3" s="1"/>
  <c r="A137" i="3"/>
  <c r="T134" i="3" l="1"/>
  <c r="V134" i="3" s="1"/>
  <c r="W134" i="3" s="1"/>
  <c r="P136" i="3"/>
  <c r="S135" i="3"/>
  <c r="L136" i="3"/>
  <c r="R136" i="3" s="1"/>
  <c r="B137" i="3"/>
  <c r="C137" i="3"/>
  <c r="D137" i="3"/>
  <c r="E137" i="3"/>
  <c r="F137" i="3"/>
  <c r="J137" i="3"/>
  <c r="Q137" i="3" s="1"/>
  <c r="G137" i="3"/>
  <c r="H137" i="3"/>
  <c r="I137" i="3"/>
  <c r="M137" i="3" s="1"/>
  <c r="N137" i="3" s="1"/>
  <c r="A138" i="3"/>
  <c r="T135" i="3" l="1"/>
  <c r="V135" i="3" s="1"/>
  <c r="W135" i="3" s="1"/>
  <c r="P137" i="3"/>
  <c r="S136" i="3"/>
  <c r="L137" i="3"/>
  <c r="R137" i="3" s="1"/>
  <c r="B138" i="3"/>
  <c r="C138" i="3"/>
  <c r="D138" i="3"/>
  <c r="G138" i="3"/>
  <c r="H138" i="3"/>
  <c r="E138" i="3"/>
  <c r="J138" i="3"/>
  <c r="Q138" i="3" s="1"/>
  <c r="F138" i="3"/>
  <c r="I138" i="3"/>
  <c r="M138" i="3" s="1"/>
  <c r="N138" i="3" s="1"/>
  <c r="A139" i="3"/>
  <c r="T136" i="3" l="1"/>
  <c r="V136" i="3" s="1"/>
  <c r="W136" i="3" s="1"/>
  <c r="P138" i="3"/>
  <c r="S137" i="3"/>
  <c r="B139" i="3"/>
  <c r="G139" i="3"/>
  <c r="H139" i="3"/>
  <c r="D139" i="3"/>
  <c r="E139" i="3"/>
  <c r="F139" i="3"/>
  <c r="J139" i="3"/>
  <c r="Q139" i="3" s="1"/>
  <c r="C139" i="3"/>
  <c r="I139" i="3"/>
  <c r="M139" i="3" s="1"/>
  <c r="N139" i="3" s="1"/>
  <c r="L138" i="3"/>
  <c r="R138" i="3" s="1"/>
  <c r="A140" i="3"/>
  <c r="T137" i="3" l="1"/>
  <c r="V137" i="3" s="1"/>
  <c r="W137" i="3" s="1"/>
  <c r="P139" i="3"/>
  <c r="L139" i="3"/>
  <c r="R139" i="3" s="1"/>
  <c r="S138" i="3"/>
  <c r="B140" i="3"/>
  <c r="C140" i="3"/>
  <c r="D140" i="3"/>
  <c r="E140" i="3"/>
  <c r="H140" i="3"/>
  <c r="J140" i="3"/>
  <c r="Q140" i="3" s="1"/>
  <c r="G140" i="3"/>
  <c r="I140" i="3"/>
  <c r="M140" i="3" s="1"/>
  <c r="N140" i="3" s="1"/>
  <c r="F140" i="3"/>
  <c r="A141" i="3"/>
  <c r="T138" i="3" l="1"/>
  <c r="V138" i="3" s="1"/>
  <c r="W138" i="3" s="1"/>
  <c r="P140" i="3"/>
  <c r="S139" i="3"/>
  <c r="B141" i="3"/>
  <c r="C141" i="3"/>
  <c r="D141" i="3"/>
  <c r="H141" i="3"/>
  <c r="E141" i="3"/>
  <c r="F141" i="3"/>
  <c r="J141" i="3"/>
  <c r="Q141" i="3" s="1"/>
  <c r="G141" i="3"/>
  <c r="I141" i="3"/>
  <c r="M141" i="3" s="1"/>
  <c r="N141" i="3" s="1"/>
  <c r="L140" i="3"/>
  <c r="R140" i="3" s="1"/>
  <c r="A142" i="3"/>
  <c r="T139" i="3" l="1"/>
  <c r="V139" i="3" s="1"/>
  <c r="W139" i="3" s="1"/>
  <c r="P141" i="3"/>
  <c r="S140" i="3"/>
  <c r="B142" i="3"/>
  <c r="C142" i="3"/>
  <c r="D142" i="3"/>
  <c r="G142" i="3"/>
  <c r="H142" i="3"/>
  <c r="E142" i="3"/>
  <c r="F142" i="3"/>
  <c r="J142" i="3"/>
  <c r="Q142" i="3" s="1"/>
  <c r="I142" i="3"/>
  <c r="M142" i="3" s="1"/>
  <c r="N142" i="3" s="1"/>
  <c r="L141" i="3"/>
  <c r="R141" i="3" s="1"/>
  <c r="A143" i="3"/>
  <c r="T140" i="3" l="1"/>
  <c r="V140" i="3" s="1"/>
  <c r="W140" i="3" s="1"/>
  <c r="P142" i="3"/>
  <c r="S141" i="3"/>
  <c r="B143" i="3"/>
  <c r="E143" i="3"/>
  <c r="F143" i="3"/>
  <c r="C143" i="3"/>
  <c r="D143" i="3"/>
  <c r="G143" i="3"/>
  <c r="H143" i="3"/>
  <c r="I143" i="3"/>
  <c r="M143" i="3" s="1"/>
  <c r="N143" i="3" s="1"/>
  <c r="J143" i="3"/>
  <c r="Q143" i="3" s="1"/>
  <c r="L142" i="3"/>
  <c r="R142" i="3" s="1"/>
  <c r="A144" i="3"/>
  <c r="T141" i="3" l="1"/>
  <c r="V141" i="3" s="1"/>
  <c r="W141" i="3" s="1"/>
  <c r="P143" i="3"/>
  <c r="S142" i="3"/>
  <c r="B144" i="3"/>
  <c r="C144" i="3"/>
  <c r="D144" i="3"/>
  <c r="E144" i="3"/>
  <c r="F144" i="3"/>
  <c r="G144" i="3"/>
  <c r="H144" i="3"/>
  <c r="I144" i="3"/>
  <c r="M144" i="3" s="1"/>
  <c r="N144" i="3" s="1"/>
  <c r="J144" i="3"/>
  <c r="Q144" i="3" s="1"/>
  <c r="L143" i="3"/>
  <c r="R143" i="3" s="1"/>
  <c r="A145" i="3"/>
  <c r="T142" i="3" l="1"/>
  <c r="V142" i="3" s="1"/>
  <c r="W142" i="3" s="1"/>
  <c r="P144" i="3"/>
  <c r="S143" i="3"/>
  <c r="B145" i="3"/>
  <c r="G145" i="3"/>
  <c r="H145" i="3"/>
  <c r="E145" i="3"/>
  <c r="F145" i="3"/>
  <c r="I145" i="3"/>
  <c r="M145" i="3" s="1"/>
  <c r="N145" i="3" s="1"/>
  <c r="C145" i="3"/>
  <c r="J145" i="3"/>
  <c r="Q145" i="3" s="1"/>
  <c r="D145" i="3"/>
  <c r="L144" i="3"/>
  <c r="R144" i="3" s="1"/>
  <c r="A146" i="3"/>
  <c r="T143" i="3" l="1"/>
  <c r="V143" i="3" s="1"/>
  <c r="W143" i="3" s="1"/>
  <c r="P145" i="3"/>
  <c r="S144" i="3"/>
  <c r="L145" i="3"/>
  <c r="R145" i="3" s="1"/>
  <c r="B146" i="3"/>
  <c r="C146" i="3"/>
  <c r="D146" i="3"/>
  <c r="E146" i="3"/>
  <c r="I146" i="3"/>
  <c r="M146" i="3" s="1"/>
  <c r="N146" i="3" s="1"/>
  <c r="J146" i="3"/>
  <c r="Q146" i="3" s="1"/>
  <c r="F146" i="3"/>
  <c r="G146" i="3"/>
  <c r="H146" i="3"/>
  <c r="A147" i="3"/>
  <c r="T144" i="3" l="1"/>
  <c r="V144" i="3" s="1"/>
  <c r="W144" i="3" s="1"/>
  <c r="P146" i="3"/>
  <c r="S145" i="3"/>
  <c r="L146" i="3"/>
  <c r="R146" i="3" s="1"/>
  <c r="B147" i="3"/>
  <c r="C147" i="3"/>
  <c r="D147" i="3"/>
  <c r="E147" i="3"/>
  <c r="I147" i="3"/>
  <c r="M147" i="3" s="1"/>
  <c r="N147" i="3" s="1"/>
  <c r="G147" i="3"/>
  <c r="H147" i="3"/>
  <c r="J147" i="3"/>
  <c r="Q147" i="3" s="1"/>
  <c r="F147" i="3"/>
  <c r="A148" i="3"/>
  <c r="T145" i="3" l="1"/>
  <c r="V145" i="3" s="1"/>
  <c r="W145" i="3" s="1"/>
  <c r="P147" i="3"/>
  <c r="S146" i="3"/>
  <c r="L147" i="3"/>
  <c r="R147" i="3" s="1"/>
  <c r="B148" i="3"/>
  <c r="C148" i="3"/>
  <c r="D148" i="3"/>
  <c r="E148" i="3"/>
  <c r="F148" i="3"/>
  <c r="G148" i="3"/>
  <c r="H148" i="3"/>
  <c r="I148" i="3"/>
  <c r="M148" i="3" s="1"/>
  <c r="N148" i="3" s="1"/>
  <c r="J148" i="3"/>
  <c r="Q148" i="3" s="1"/>
  <c r="A149" i="3"/>
  <c r="T146" i="3" l="1"/>
  <c r="V146" i="3" s="1"/>
  <c r="W146" i="3" s="1"/>
  <c r="P148" i="3"/>
  <c r="S147" i="3"/>
  <c r="L148" i="3"/>
  <c r="R148" i="3" s="1"/>
  <c r="B149" i="3"/>
  <c r="C149" i="3"/>
  <c r="D149" i="3"/>
  <c r="E149" i="3"/>
  <c r="F149" i="3"/>
  <c r="G149" i="3"/>
  <c r="H149" i="3"/>
  <c r="I149" i="3"/>
  <c r="M149" i="3" s="1"/>
  <c r="N149" i="3" s="1"/>
  <c r="J149" i="3"/>
  <c r="Q149" i="3" s="1"/>
  <c r="A150" i="3"/>
  <c r="T147" i="3" l="1"/>
  <c r="V147" i="3" s="1"/>
  <c r="W147" i="3" s="1"/>
  <c r="P149" i="3"/>
  <c r="S148" i="3"/>
  <c r="L149" i="3"/>
  <c r="R149" i="3" s="1"/>
  <c r="B150" i="3"/>
  <c r="C150" i="3"/>
  <c r="D150" i="3"/>
  <c r="G150" i="3"/>
  <c r="H150" i="3"/>
  <c r="F150" i="3"/>
  <c r="J150" i="3"/>
  <c r="Q150" i="3" s="1"/>
  <c r="E150" i="3"/>
  <c r="I150" i="3"/>
  <c r="M150" i="3" s="1"/>
  <c r="N150" i="3" s="1"/>
  <c r="A151" i="3"/>
  <c r="T148" i="3" l="1"/>
  <c r="V148" i="3" s="1"/>
  <c r="W148" i="3" s="1"/>
  <c r="P150" i="3"/>
  <c r="S149" i="3"/>
  <c r="L150" i="3"/>
  <c r="R150" i="3" s="1"/>
  <c r="B151" i="3"/>
  <c r="E151" i="3"/>
  <c r="F151" i="3"/>
  <c r="G151" i="3"/>
  <c r="C151" i="3"/>
  <c r="D151" i="3"/>
  <c r="J151" i="3"/>
  <c r="Q151" i="3" s="1"/>
  <c r="H151" i="3"/>
  <c r="I151" i="3"/>
  <c r="M151" i="3" s="1"/>
  <c r="N151" i="3" s="1"/>
  <c r="A152" i="3"/>
  <c r="T149" i="3" l="1"/>
  <c r="V149" i="3" s="1"/>
  <c r="W149" i="3" s="1"/>
  <c r="P151" i="3"/>
  <c r="S150" i="3"/>
  <c r="L151" i="3"/>
  <c r="R151" i="3" s="1"/>
  <c r="B152" i="3"/>
  <c r="C152" i="3"/>
  <c r="D152" i="3"/>
  <c r="E152" i="3"/>
  <c r="F152" i="3"/>
  <c r="G152" i="3"/>
  <c r="H152" i="3"/>
  <c r="I152" i="3"/>
  <c r="M152" i="3" s="1"/>
  <c r="N152" i="3" s="1"/>
  <c r="J152" i="3"/>
  <c r="Q152" i="3" s="1"/>
  <c r="A153" i="3"/>
  <c r="T150" i="3" l="1"/>
  <c r="V150" i="3" s="1"/>
  <c r="W150" i="3" s="1"/>
  <c r="P152" i="3"/>
  <c r="S151" i="3"/>
  <c r="L152" i="3"/>
  <c r="R152" i="3" s="1"/>
  <c r="B153" i="3"/>
  <c r="C153" i="3"/>
  <c r="D153" i="3"/>
  <c r="F153" i="3"/>
  <c r="G153" i="3"/>
  <c r="H153" i="3"/>
  <c r="E153" i="3"/>
  <c r="I153" i="3"/>
  <c r="M153" i="3" s="1"/>
  <c r="N153" i="3" s="1"/>
  <c r="J153" i="3"/>
  <c r="Q153" i="3" s="1"/>
  <c r="A154" i="3"/>
  <c r="T151" i="3" l="1"/>
  <c r="V151" i="3" s="1"/>
  <c r="W151" i="3" s="1"/>
  <c r="P153" i="3"/>
  <c r="S152" i="3"/>
  <c r="B154" i="3"/>
  <c r="C154" i="3"/>
  <c r="D154" i="3"/>
  <c r="E154" i="3"/>
  <c r="F154" i="3"/>
  <c r="G154" i="3"/>
  <c r="H154" i="3"/>
  <c r="J154" i="3"/>
  <c r="Q154" i="3" s="1"/>
  <c r="I154" i="3"/>
  <c r="M154" i="3" s="1"/>
  <c r="N154" i="3" s="1"/>
  <c r="L153" i="3"/>
  <c r="R153" i="3" s="1"/>
  <c r="A155" i="3"/>
  <c r="T152" i="3" l="1"/>
  <c r="V152" i="3" s="1"/>
  <c r="W152" i="3" s="1"/>
  <c r="P154" i="3"/>
  <c r="S153" i="3"/>
  <c r="L154" i="3"/>
  <c r="R154" i="3" s="1"/>
  <c r="B155" i="3"/>
  <c r="E155" i="3"/>
  <c r="F155" i="3"/>
  <c r="C155" i="3"/>
  <c r="D155" i="3"/>
  <c r="J155" i="3"/>
  <c r="Q155" i="3" s="1"/>
  <c r="G155" i="3"/>
  <c r="H155" i="3"/>
  <c r="I155" i="3"/>
  <c r="M155" i="3" s="1"/>
  <c r="N155" i="3" s="1"/>
  <c r="A156" i="3"/>
  <c r="T153" i="3" l="1"/>
  <c r="V153" i="3" s="1"/>
  <c r="W153" i="3" s="1"/>
  <c r="P155" i="3"/>
  <c r="S154" i="3"/>
  <c r="L155" i="3"/>
  <c r="R155" i="3" s="1"/>
  <c r="B156" i="3"/>
  <c r="C156" i="3"/>
  <c r="D156" i="3"/>
  <c r="F156" i="3"/>
  <c r="G156" i="3"/>
  <c r="H156" i="3"/>
  <c r="J156" i="3"/>
  <c r="Q156" i="3" s="1"/>
  <c r="I156" i="3"/>
  <c r="M156" i="3" s="1"/>
  <c r="N156" i="3" s="1"/>
  <c r="E156" i="3"/>
  <c r="A157" i="3"/>
  <c r="T154" i="3" l="1"/>
  <c r="V154" i="3" s="1"/>
  <c r="W154" i="3" s="1"/>
  <c r="P156" i="3"/>
  <c r="S155" i="3"/>
  <c r="L156" i="3"/>
  <c r="R156" i="3" s="1"/>
  <c r="B157" i="3"/>
  <c r="G157" i="3"/>
  <c r="H157" i="3"/>
  <c r="C157" i="3"/>
  <c r="D157" i="3"/>
  <c r="E157" i="3"/>
  <c r="F157" i="3"/>
  <c r="I157" i="3"/>
  <c r="M157" i="3" s="1"/>
  <c r="N157" i="3" s="1"/>
  <c r="J157" i="3"/>
  <c r="Q157" i="3" s="1"/>
  <c r="A158" i="3"/>
  <c r="T155" i="3" l="1"/>
  <c r="V155" i="3" s="1"/>
  <c r="W155" i="3" s="1"/>
  <c r="P157" i="3"/>
  <c r="S156" i="3"/>
  <c r="L157" i="3"/>
  <c r="R157" i="3" s="1"/>
  <c r="B158" i="3"/>
  <c r="C158" i="3"/>
  <c r="D158" i="3"/>
  <c r="G158" i="3"/>
  <c r="H158" i="3"/>
  <c r="I158" i="3"/>
  <c r="M158" i="3" s="1"/>
  <c r="N158" i="3" s="1"/>
  <c r="J158" i="3"/>
  <c r="Q158" i="3" s="1"/>
  <c r="E158" i="3"/>
  <c r="F158" i="3"/>
  <c r="A159" i="3"/>
  <c r="T156" i="3" l="1"/>
  <c r="V156" i="3" s="1"/>
  <c r="W156" i="3" s="1"/>
  <c r="P158" i="3"/>
  <c r="S157" i="3"/>
  <c r="L158" i="3"/>
  <c r="R158" i="3" s="1"/>
  <c r="B159" i="3"/>
  <c r="G159" i="3"/>
  <c r="H159" i="3"/>
  <c r="C159" i="3"/>
  <c r="D159" i="3"/>
  <c r="E159" i="3"/>
  <c r="F159" i="3"/>
  <c r="I159" i="3"/>
  <c r="M159" i="3" s="1"/>
  <c r="N159" i="3" s="1"/>
  <c r="J159" i="3"/>
  <c r="Q159" i="3" s="1"/>
  <c r="A160" i="3"/>
  <c r="T157" i="3" l="1"/>
  <c r="V157" i="3" s="1"/>
  <c r="W157" i="3" s="1"/>
  <c r="P159" i="3"/>
  <c r="S158" i="3"/>
  <c r="B160" i="3"/>
  <c r="C160" i="3"/>
  <c r="D160" i="3"/>
  <c r="E160" i="3"/>
  <c r="F160" i="3"/>
  <c r="G160" i="3"/>
  <c r="J160" i="3"/>
  <c r="Q160" i="3" s="1"/>
  <c r="I160" i="3"/>
  <c r="M160" i="3" s="1"/>
  <c r="N160" i="3" s="1"/>
  <c r="H160" i="3"/>
  <c r="L159" i="3"/>
  <c r="R159" i="3" s="1"/>
  <c r="A161" i="3"/>
  <c r="T158" i="3" l="1"/>
  <c r="V158" i="3" s="1"/>
  <c r="W158" i="3" s="1"/>
  <c r="P160" i="3"/>
  <c r="S159" i="3"/>
  <c r="B161" i="3"/>
  <c r="H161" i="3"/>
  <c r="D161" i="3"/>
  <c r="E161" i="3"/>
  <c r="F161" i="3"/>
  <c r="I161" i="3"/>
  <c r="M161" i="3" s="1"/>
  <c r="N161" i="3" s="1"/>
  <c r="G161" i="3"/>
  <c r="C161" i="3"/>
  <c r="J161" i="3"/>
  <c r="Q161" i="3" s="1"/>
  <c r="L160" i="3"/>
  <c r="R160" i="3" s="1"/>
  <c r="A162" i="3"/>
  <c r="T159" i="3" l="1"/>
  <c r="V159" i="3" s="1"/>
  <c r="W159" i="3" s="1"/>
  <c r="P161" i="3"/>
  <c r="S160" i="3"/>
  <c r="B162" i="3"/>
  <c r="C162" i="3"/>
  <c r="D162" i="3"/>
  <c r="G162" i="3"/>
  <c r="H162" i="3"/>
  <c r="E162" i="3"/>
  <c r="F162" i="3"/>
  <c r="J162" i="3"/>
  <c r="Q162" i="3" s="1"/>
  <c r="I162" i="3"/>
  <c r="M162" i="3" s="1"/>
  <c r="N162" i="3" s="1"/>
  <c r="L161" i="3"/>
  <c r="R161" i="3" s="1"/>
  <c r="A163" i="3"/>
  <c r="T160" i="3" l="1"/>
  <c r="V160" i="3" s="1"/>
  <c r="W160" i="3" s="1"/>
  <c r="P162" i="3"/>
  <c r="S161" i="3"/>
  <c r="B163" i="3"/>
  <c r="C163" i="3"/>
  <c r="D163" i="3"/>
  <c r="E163" i="3"/>
  <c r="J163" i="3"/>
  <c r="Q163" i="3" s="1"/>
  <c r="F163" i="3"/>
  <c r="G163" i="3"/>
  <c r="H163" i="3"/>
  <c r="I163" i="3"/>
  <c r="M163" i="3" s="1"/>
  <c r="N163" i="3" s="1"/>
  <c r="L162" i="3"/>
  <c r="R162" i="3" s="1"/>
  <c r="A164" i="3"/>
  <c r="T161" i="3" l="1"/>
  <c r="V161" i="3" s="1"/>
  <c r="W161" i="3" s="1"/>
  <c r="P163" i="3"/>
  <c r="S162" i="3"/>
  <c r="L163" i="3"/>
  <c r="R163" i="3" s="1"/>
  <c r="B164" i="3"/>
  <c r="C164" i="3"/>
  <c r="D164" i="3"/>
  <c r="E164" i="3"/>
  <c r="F164" i="3"/>
  <c r="G164" i="3"/>
  <c r="H164" i="3"/>
  <c r="I164" i="3"/>
  <c r="M164" i="3" s="1"/>
  <c r="N164" i="3" s="1"/>
  <c r="J164" i="3"/>
  <c r="Q164" i="3" s="1"/>
  <c r="A165" i="3"/>
  <c r="T162" i="3" l="1"/>
  <c r="V162" i="3" s="1"/>
  <c r="W162" i="3" s="1"/>
  <c r="P164" i="3"/>
  <c r="S163" i="3"/>
  <c r="L164" i="3"/>
  <c r="R164" i="3" s="1"/>
  <c r="B165" i="3"/>
  <c r="C165" i="3"/>
  <c r="D165" i="3"/>
  <c r="G165" i="3"/>
  <c r="H165" i="3"/>
  <c r="E165" i="3"/>
  <c r="I165" i="3"/>
  <c r="M165" i="3" s="1"/>
  <c r="N165" i="3" s="1"/>
  <c r="J165" i="3"/>
  <c r="Q165" i="3" s="1"/>
  <c r="F165" i="3"/>
  <c r="A166" i="3"/>
  <c r="T163" i="3" l="1"/>
  <c r="V163" i="3" s="1"/>
  <c r="W163" i="3" s="1"/>
  <c r="P165" i="3"/>
  <c r="S164" i="3"/>
  <c r="B166" i="3"/>
  <c r="C166" i="3"/>
  <c r="D166" i="3"/>
  <c r="E166" i="3"/>
  <c r="F166" i="3"/>
  <c r="G166" i="3"/>
  <c r="H166" i="3"/>
  <c r="I166" i="3"/>
  <c r="M166" i="3" s="1"/>
  <c r="N166" i="3" s="1"/>
  <c r="J166" i="3"/>
  <c r="Q166" i="3" s="1"/>
  <c r="L165" i="3"/>
  <c r="R165" i="3" s="1"/>
  <c r="A167" i="3"/>
  <c r="T164" i="3" l="1"/>
  <c r="V164" i="3" s="1"/>
  <c r="W164" i="3" s="1"/>
  <c r="P166" i="3"/>
  <c r="S165" i="3"/>
  <c r="L166" i="3"/>
  <c r="R166" i="3" s="1"/>
  <c r="B167" i="3"/>
  <c r="E167" i="3"/>
  <c r="F167" i="3"/>
  <c r="G167" i="3"/>
  <c r="I167" i="3"/>
  <c r="M167" i="3" s="1"/>
  <c r="N167" i="3" s="1"/>
  <c r="H167" i="3"/>
  <c r="C167" i="3"/>
  <c r="J167" i="3"/>
  <c r="Q167" i="3" s="1"/>
  <c r="D167" i="3"/>
  <c r="A168" i="3"/>
  <c r="T165" i="3" l="1"/>
  <c r="V165" i="3" s="1"/>
  <c r="W165" i="3" s="1"/>
  <c r="P167" i="3"/>
  <c r="S166" i="3"/>
  <c r="L167" i="3"/>
  <c r="R167" i="3" s="1"/>
  <c r="B168" i="3"/>
  <c r="C168" i="3"/>
  <c r="D168" i="3"/>
  <c r="G168" i="3"/>
  <c r="H168" i="3"/>
  <c r="J168" i="3"/>
  <c r="Q168" i="3" s="1"/>
  <c r="E168" i="3"/>
  <c r="F168" i="3"/>
  <c r="I168" i="3"/>
  <c r="M168" i="3" s="1"/>
  <c r="N168" i="3" s="1"/>
  <c r="A169" i="3"/>
  <c r="T166" i="3" l="1"/>
  <c r="V166" i="3" s="1"/>
  <c r="W166" i="3" s="1"/>
  <c r="P168" i="3"/>
  <c r="S167" i="3"/>
  <c r="L168" i="3"/>
  <c r="R168" i="3" s="1"/>
  <c r="B169" i="3"/>
  <c r="G169" i="3"/>
  <c r="H169" i="3"/>
  <c r="C169" i="3"/>
  <c r="D169" i="3"/>
  <c r="E169" i="3"/>
  <c r="F169" i="3"/>
  <c r="J169" i="3"/>
  <c r="Q169" i="3" s="1"/>
  <c r="I169" i="3"/>
  <c r="M169" i="3" s="1"/>
  <c r="N169" i="3" s="1"/>
  <c r="A170" i="3"/>
  <c r="T167" i="3" l="1"/>
  <c r="V167" i="3" s="1"/>
  <c r="W167" i="3" s="1"/>
  <c r="P169" i="3"/>
  <c r="S168" i="3"/>
  <c r="L169" i="3"/>
  <c r="R169" i="3" s="1"/>
  <c r="B170" i="3"/>
  <c r="C170" i="3"/>
  <c r="D170" i="3"/>
  <c r="E170" i="3"/>
  <c r="F170" i="3"/>
  <c r="G170" i="3"/>
  <c r="I170" i="3"/>
  <c r="M170" i="3" s="1"/>
  <c r="N170" i="3" s="1"/>
  <c r="H170" i="3"/>
  <c r="J170" i="3"/>
  <c r="Q170" i="3" s="1"/>
  <c r="A171" i="3"/>
  <c r="T168" i="3" l="1"/>
  <c r="V168" i="3" s="1"/>
  <c r="W168" i="3" s="1"/>
  <c r="P170" i="3"/>
  <c r="S169" i="3"/>
  <c r="B171" i="3"/>
  <c r="E171" i="3"/>
  <c r="F171" i="3"/>
  <c r="G171" i="3"/>
  <c r="C171" i="3"/>
  <c r="D171" i="3"/>
  <c r="H171" i="3"/>
  <c r="J171" i="3"/>
  <c r="Q171" i="3" s="1"/>
  <c r="I171" i="3"/>
  <c r="M171" i="3" s="1"/>
  <c r="N171" i="3" s="1"/>
  <c r="L170" i="3"/>
  <c r="R170" i="3" s="1"/>
  <c r="A172" i="3"/>
  <c r="T169" i="3" l="1"/>
  <c r="V169" i="3" s="1"/>
  <c r="W169" i="3" s="1"/>
  <c r="P171" i="3"/>
  <c r="S170" i="3"/>
  <c r="B172" i="3"/>
  <c r="C172" i="3"/>
  <c r="D172" i="3"/>
  <c r="E172" i="3"/>
  <c r="F172" i="3"/>
  <c r="G172" i="3"/>
  <c r="I172" i="3"/>
  <c r="M172" i="3" s="1"/>
  <c r="N172" i="3" s="1"/>
  <c r="H172" i="3"/>
  <c r="J172" i="3"/>
  <c r="Q172" i="3" s="1"/>
  <c r="L171" i="3"/>
  <c r="R171" i="3" s="1"/>
  <c r="A173" i="3"/>
  <c r="T170" i="3" l="1"/>
  <c r="V170" i="3" s="1"/>
  <c r="W170" i="3" s="1"/>
  <c r="P172" i="3"/>
  <c r="S171" i="3"/>
  <c r="B173" i="3"/>
  <c r="F173" i="3"/>
  <c r="G173" i="3"/>
  <c r="H173" i="3"/>
  <c r="I173" i="3"/>
  <c r="M173" i="3" s="1"/>
  <c r="N173" i="3" s="1"/>
  <c r="C173" i="3"/>
  <c r="D173" i="3"/>
  <c r="E173" i="3"/>
  <c r="J173" i="3"/>
  <c r="Q173" i="3" s="1"/>
  <c r="L172" i="3"/>
  <c r="R172" i="3" s="1"/>
  <c r="A174" i="3"/>
  <c r="T171" i="3" l="1"/>
  <c r="V171" i="3" s="1"/>
  <c r="W171" i="3" s="1"/>
  <c r="P173" i="3"/>
  <c r="S172" i="3"/>
  <c r="B174" i="3"/>
  <c r="E174" i="3"/>
  <c r="F174" i="3"/>
  <c r="C174" i="3"/>
  <c r="D174" i="3"/>
  <c r="G174" i="3"/>
  <c r="H174" i="3"/>
  <c r="J174" i="3"/>
  <c r="Q174" i="3" s="1"/>
  <c r="I174" i="3"/>
  <c r="M174" i="3" s="1"/>
  <c r="N174" i="3" s="1"/>
  <c r="L173" i="3"/>
  <c r="R173" i="3" s="1"/>
  <c r="A175" i="3"/>
  <c r="T172" i="3" l="1"/>
  <c r="V172" i="3" s="1"/>
  <c r="W172" i="3" s="1"/>
  <c r="P174" i="3"/>
  <c r="S173" i="3"/>
  <c r="L174" i="3"/>
  <c r="R174" i="3" s="1"/>
  <c r="B175" i="3"/>
  <c r="C175" i="3"/>
  <c r="J175" i="3"/>
  <c r="Q175" i="3" s="1"/>
  <c r="D175" i="3"/>
  <c r="H175" i="3"/>
  <c r="I175" i="3"/>
  <c r="M175" i="3" s="1"/>
  <c r="N175" i="3" s="1"/>
  <c r="E175" i="3"/>
  <c r="G175" i="3"/>
  <c r="F175" i="3"/>
  <c r="A176" i="3"/>
  <c r="T173" i="3" l="1"/>
  <c r="V173" i="3" s="1"/>
  <c r="W173" i="3" s="1"/>
  <c r="P175" i="3"/>
  <c r="S174" i="3"/>
  <c r="L175" i="3"/>
  <c r="R175" i="3" s="1"/>
  <c r="B176" i="3"/>
  <c r="E176" i="3"/>
  <c r="F176" i="3"/>
  <c r="G176" i="3"/>
  <c r="H176" i="3"/>
  <c r="C176" i="3"/>
  <c r="D176" i="3"/>
  <c r="J176" i="3"/>
  <c r="Q176" i="3" s="1"/>
  <c r="I176" i="3"/>
  <c r="M176" i="3" s="1"/>
  <c r="N176" i="3" s="1"/>
  <c r="A177" i="3"/>
  <c r="T174" i="3" l="1"/>
  <c r="V174" i="3" s="1"/>
  <c r="W174" i="3" s="1"/>
  <c r="P176" i="3"/>
  <c r="S175" i="3"/>
  <c r="L176" i="3"/>
  <c r="R176" i="3" s="1"/>
  <c r="B177" i="3"/>
  <c r="C177" i="3"/>
  <c r="D177" i="3"/>
  <c r="E177" i="3"/>
  <c r="F177" i="3"/>
  <c r="G177" i="3"/>
  <c r="I177" i="3"/>
  <c r="M177" i="3" s="1"/>
  <c r="N177" i="3" s="1"/>
  <c r="J177" i="3"/>
  <c r="Q177" i="3" s="1"/>
  <c r="H177" i="3"/>
  <c r="A178" i="3"/>
  <c r="T175" i="3" l="1"/>
  <c r="V175" i="3" s="1"/>
  <c r="W175" i="3" s="1"/>
  <c r="P177" i="3"/>
  <c r="S176" i="3"/>
  <c r="B178" i="3"/>
  <c r="E178" i="3"/>
  <c r="F178" i="3"/>
  <c r="D178" i="3"/>
  <c r="G178" i="3"/>
  <c r="H178" i="3"/>
  <c r="C178" i="3"/>
  <c r="J178" i="3"/>
  <c r="Q178" i="3" s="1"/>
  <c r="I178" i="3"/>
  <c r="M178" i="3" s="1"/>
  <c r="N178" i="3" s="1"/>
  <c r="L177" i="3"/>
  <c r="R177" i="3" s="1"/>
  <c r="A179" i="3"/>
  <c r="T176" i="3" l="1"/>
  <c r="V176" i="3" s="1"/>
  <c r="W176" i="3" s="1"/>
  <c r="P178" i="3"/>
  <c r="S177" i="3"/>
  <c r="B179" i="3"/>
  <c r="C179" i="3"/>
  <c r="D179" i="3"/>
  <c r="E179" i="3"/>
  <c r="H179" i="3"/>
  <c r="F179" i="3"/>
  <c r="G179" i="3"/>
  <c r="J179" i="3"/>
  <c r="Q179" i="3" s="1"/>
  <c r="I179" i="3"/>
  <c r="M179" i="3" s="1"/>
  <c r="N179" i="3" s="1"/>
  <c r="L178" i="3"/>
  <c r="R178" i="3" s="1"/>
  <c r="A180" i="3"/>
  <c r="T177" i="3" l="1"/>
  <c r="V177" i="3" s="1"/>
  <c r="W177" i="3" s="1"/>
  <c r="P179" i="3"/>
  <c r="S178" i="3"/>
  <c r="L179" i="3"/>
  <c r="R179" i="3" s="1"/>
  <c r="B180" i="3"/>
  <c r="E180" i="3"/>
  <c r="F180" i="3"/>
  <c r="C180" i="3"/>
  <c r="D180" i="3"/>
  <c r="G180" i="3"/>
  <c r="H180" i="3"/>
  <c r="J180" i="3"/>
  <c r="Q180" i="3" s="1"/>
  <c r="I180" i="3"/>
  <c r="M180" i="3" s="1"/>
  <c r="N180" i="3" s="1"/>
  <c r="A181" i="3"/>
  <c r="T178" i="3" l="1"/>
  <c r="V178" i="3" s="1"/>
  <c r="W178" i="3" s="1"/>
  <c r="P180" i="3"/>
  <c r="S179" i="3"/>
  <c r="L180" i="3"/>
  <c r="R180" i="3" s="1"/>
  <c r="B181" i="3"/>
  <c r="E181" i="3"/>
  <c r="F181" i="3"/>
  <c r="G181" i="3"/>
  <c r="H181" i="3"/>
  <c r="C181" i="3"/>
  <c r="D181" i="3"/>
  <c r="J181" i="3"/>
  <c r="Q181" i="3" s="1"/>
  <c r="I181" i="3"/>
  <c r="M181" i="3" s="1"/>
  <c r="N181" i="3" s="1"/>
  <c r="A182" i="3"/>
  <c r="T179" i="3" l="1"/>
  <c r="V179" i="3" s="1"/>
  <c r="W179" i="3" s="1"/>
  <c r="P181" i="3"/>
  <c r="S180" i="3"/>
  <c r="L181" i="3"/>
  <c r="R181" i="3" s="1"/>
  <c r="B182" i="3"/>
  <c r="E182" i="3"/>
  <c r="F182" i="3"/>
  <c r="G182" i="3"/>
  <c r="H182" i="3"/>
  <c r="I182" i="3"/>
  <c r="M182" i="3" s="1"/>
  <c r="N182" i="3" s="1"/>
  <c r="C182" i="3"/>
  <c r="D182" i="3"/>
  <c r="J182" i="3"/>
  <c r="Q182" i="3" s="1"/>
  <c r="A183" i="3"/>
  <c r="T180" i="3" l="1"/>
  <c r="V180" i="3" s="1"/>
  <c r="W180" i="3" s="1"/>
  <c r="P182" i="3"/>
  <c r="S181" i="3"/>
  <c r="L182" i="3"/>
  <c r="R182" i="3" s="1"/>
  <c r="B183" i="3"/>
  <c r="G183" i="3"/>
  <c r="H183" i="3"/>
  <c r="D183" i="3"/>
  <c r="E183" i="3"/>
  <c r="F183" i="3"/>
  <c r="C183" i="3"/>
  <c r="J183" i="3"/>
  <c r="Q183" i="3" s="1"/>
  <c r="I183" i="3"/>
  <c r="M183" i="3" s="1"/>
  <c r="N183" i="3" s="1"/>
  <c r="A184" i="3"/>
  <c r="T181" i="3" l="1"/>
  <c r="V181" i="3" s="1"/>
  <c r="W181" i="3" s="1"/>
  <c r="P183" i="3"/>
  <c r="S182" i="3"/>
  <c r="L183" i="3"/>
  <c r="R183" i="3" s="1"/>
  <c r="B184" i="3"/>
  <c r="E184" i="3"/>
  <c r="F184" i="3"/>
  <c r="C184" i="3"/>
  <c r="D184" i="3"/>
  <c r="J184" i="3"/>
  <c r="Q184" i="3" s="1"/>
  <c r="G184" i="3"/>
  <c r="I184" i="3"/>
  <c r="M184" i="3" s="1"/>
  <c r="N184" i="3" s="1"/>
  <c r="H184" i="3"/>
  <c r="A185" i="3"/>
  <c r="T182" i="3" l="1"/>
  <c r="V182" i="3" s="1"/>
  <c r="W182" i="3" s="1"/>
  <c r="P184" i="3"/>
  <c r="S183" i="3"/>
  <c r="B185" i="3"/>
  <c r="J185" i="3"/>
  <c r="Q185" i="3" s="1"/>
  <c r="C185" i="3"/>
  <c r="I185" i="3"/>
  <c r="M185" i="3" s="1"/>
  <c r="N185" i="3" s="1"/>
  <c r="D185" i="3"/>
  <c r="H185" i="3"/>
  <c r="E185" i="3"/>
  <c r="F185" i="3"/>
  <c r="G185" i="3"/>
  <c r="L184" i="3"/>
  <c r="R184" i="3" s="1"/>
  <c r="A186" i="3"/>
  <c r="T183" i="3" l="1"/>
  <c r="V183" i="3" s="1"/>
  <c r="W183" i="3" s="1"/>
  <c r="P185" i="3"/>
  <c r="S184" i="3"/>
  <c r="L185" i="3"/>
  <c r="R185" i="3" s="1"/>
  <c r="B186" i="3"/>
  <c r="E186" i="3"/>
  <c r="F186" i="3"/>
  <c r="C186" i="3"/>
  <c r="D186" i="3"/>
  <c r="G186" i="3"/>
  <c r="H186" i="3"/>
  <c r="J186" i="3"/>
  <c r="Q186" i="3" s="1"/>
  <c r="I186" i="3"/>
  <c r="M186" i="3" s="1"/>
  <c r="N186" i="3" s="1"/>
  <c r="A187" i="3"/>
  <c r="T184" i="3" l="1"/>
  <c r="V184" i="3" s="1"/>
  <c r="W184" i="3" s="1"/>
  <c r="P186" i="3"/>
  <c r="S185" i="3"/>
  <c r="B187" i="3"/>
  <c r="C187" i="3"/>
  <c r="D187" i="3"/>
  <c r="E187" i="3"/>
  <c r="F187" i="3"/>
  <c r="J187" i="3"/>
  <c r="Q187" i="3" s="1"/>
  <c r="G187" i="3"/>
  <c r="H187" i="3"/>
  <c r="I187" i="3"/>
  <c r="M187" i="3" s="1"/>
  <c r="N187" i="3" s="1"/>
  <c r="L186" i="3"/>
  <c r="R186" i="3" s="1"/>
  <c r="W186" i="3" s="1"/>
  <c r="A188" i="3"/>
  <c r="T185" i="3" l="1"/>
  <c r="V185" i="3" s="1"/>
  <c r="W185" i="3" s="1"/>
  <c r="P187" i="3"/>
  <c r="S186" i="3"/>
  <c r="L187" i="3"/>
  <c r="R187" i="3" s="1"/>
  <c r="B188" i="3"/>
  <c r="E188" i="3"/>
  <c r="F188" i="3"/>
  <c r="G188" i="3"/>
  <c r="H188" i="3"/>
  <c r="C188" i="3"/>
  <c r="D188" i="3"/>
  <c r="I188" i="3"/>
  <c r="M188" i="3" s="1"/>
  <c r="N188" i="3" s="1"/>
  <c r="J188" i="3"/>
  <c r="Q188" i="3" s="1"/>
  <c r="A189" i="3"/>
  <c r="T186" i="3" l="1"/>
  <c r="V186" i="3" s="1"/>
  <c r="P188" i="3"/>
  <c r="S187" i="3"/>
  <c r="L188" i="3"/>
  <c r="R188" i="3" s="1"/>
  <c r="B189" i="3"/>
  <c r="C189" i="3"/>
  <c r="G189" i="3"/>
  <c r="H189" i="3"/>
  <c r="D189" i="3"/>
  <c r="E189" i="3"/>
  <c r="J189" i="3"/>
  <c r="Q189" i="3" s="1"/>
  <c r="F189" i="3"/>
  <c r="I189" i="3"/>
  <c r="M189" i="3" s="1"/>
  <c r="N189" i="3" s="1"/>
  <c r="A190" i="3"/>
  <c r="T187" i="3" l="1"/>
  <c r="V187" i="3" s="1"/>
  <c r="W187" i="3" s="1"/>
  <c r="P189" i="3"/>
  <c r="S188" i="3"/>
  <c r="B190" i="3"/>
  <c r="E190" i="3"/>
  <c r="F190" i="3"/>
  <c r="C190" i="3"/>
  <c r="J190" i="3"/>
  <c r="Q190" i="3" s="1"/>
  <c r="I190" i="3"/>
  <c r="M190" i="3" s="1"/>
  <c r="N190" i="3" s="1"/>
  <c r="D190" i="3"/>
  <c r="G190" i="3"/>
  <c r="H190" i="3"/>
  <c r="L189" i="3"/>
  <c r="R189" i="3" s="1"/>
  <c r="A191" i="3"/>
  <c r="T188" i="3" l="1"/>
  <c r="V188" i="3" s="1"/>
  <c r="W188" i="3" s="1"/>
  <c r="P190" i="3"/>
  <c r="S189" i="3"/>
  <c r="B191" i="3"/>
  <c r="C191" i="3"/>
  <c r="D191" i="3"/>
  <c r="E191" i="3"/>
  <c r="F191" i="3"/>
  <c r="G191" i="3"/>
  <c r="H191" i="3"/>
  <c r="J191" i="3"/>
  <c r="Q191" i="3" s="1"/>
  <c r="I191" i="3"/>
  <c r="M191" i="3" s="1"/>
  <c r="N191" i="3" s="1"/>
  <c r="L190" i="3"/>
  <c r="R190" i="3" s="1"/>
  <c r="A192" i="3"/>
  <c r="T189" i="3" l="1"/>
  <c r="V189" i="3" s="1"/>
  <c r="W189" i="3" s="1"/>
  <c r="P191" i="3"/>
  <c r="S190" i="3"/>
  <c r="L191" i="3"/>
  <c r="R191" i="3" s="1"/>
  <c r="W191" i="3" s="1"/>
  <c r="B192" i="3"/>
  <c r="E192" i="3"/>
  <c r="F192" i="3"/>
  <c r="H192" i="3"/>
  <c r="J192" i="3"/>
  <c r="Q192" i="3" s="1"/>
  <c r="D192" i="3"/>
  <c r="I192" i="3"/>
  <c r="M192" i="3" s="1"/>
  <c r="N192" i="3" s="1"/>
  <c r="G192" i="3"/>
  <c r="C192" i="3"/>
  <c r="A193" i="3"/>
  <c r="T190" i="3" l="1"/>
  <c r="V190" i="3" s="1"/>
  <c r="W190" i="3" s="1"/>
  <c r="P192" i="3"/>
  <c r="S191" i="3"/>
  <c r="L192" i="3"/>
  <c r="R192" i="3" s="1"/>
  <c r="W192" i="3" s="1"/>
  <c r="B193" i="3"/>
  <c r="E193" i="3"/>
  <c r="F193" i="3"/>
  <c r="G193" i="3"/>
  <c r="C193" i="3"/>
  <c r="D193" i="3"/>
  <c r="H193" i="3"/>
  <c r="J193" i="3"/>
  <c r="Q193" i="3" s="1"/>
  <c r="I193" i="3"/>
  <c r="M193" i="3" s="1"/>
  <c r="N193" i="3" s="1"/>
  <c r="A194" i="3"/>
  <c r="T191" i="3" l="1"/>
  <c r="V191" i="3" s="1"/>
  <c r="P193" i="3"/>
  <c r="S192" i="3"/>
  <c r="B194" i="3"/>
  <c r="E194" i="3"/>
  <c r="F194" i="3"/>
  <c r="I194" i="3"/>
  <c r="M194" i="3" s="1"/>
  <c r="N194" i="3" s="1"/>
  <c r="C194" i="3"/>
  <c r="D194" i="3"/>
  <c r="G194" i="3"/>
  <c r="J194" i="3"/>
  <c r="Q194" i="3" s="1"/>
  <c r="H194" i="3"/>
  <c r="L193" i="3"/>
  <c r="R193" i="3" s="1"/>
  <c r="W193" i="3" s="1"/>
  <c r="A195" i="3"/>
  <c r="T192" i="3" l="1"/>
  <c r="V192" i="3" s="1"/>
  <c r="P194" i="3"/>
  <c r="S193" i="3"/>
  <c r="L194" i="3"/>
  <c r="R194" i="3" s="1"/>
  <c r="B195" i="3"/>
  <c r="G195" i="3"/>
  <c r="H195" i="3"/>
  <c r="D195" i="3"/>
  <c r="E195" i="3"/>
  <c r="F195" i="3"/>
  <c r="J195" i="3"/>
  <c r="Q195" i="3" s="1"/>
  <c r="I195" i="3"/>
  <c r="M195" i="3" s="1"/>
  <c r="N195" i="3" s="1"/>
  <c r="C195" i="3"/>
  <c r="A196" i="3"/>
  <c r="T193" i="3" l="1"/>
  <c r="V193" i="3" s="1"/>
  <c r="P195" i="3"/>
  <c r="S194" i="3"/>
  <c r="L195" i="3"/>
  <c r="R195" i="3" s="1"/>
  <c r="B196" i="3"/>
  <c r="E196" i="3"/>
  <c r="F196" i="3"/>
  <c r="C196" i="3"/>
  <c r="D196" i="3"/>
  <c r="G196" i="3"/>
  <c r="H196" i="3"/>
  <c r="J196" i="3"/>
  <c r="Q196" i="3" s="1"/>
  <c r="I196" i="3"/>
  <c r="M196" i="3" s="1"/>
  <c r="N196" i="3" s="1"/>
  <c r="A197" i="3"/>
  <c r="T194" i="3" l="1"/>
  <c r="V194" i="3" s="1"/>
  <c r="W194" i="3" s="1"/>
  <c r="P196" i="3"/>
  <c r="S195" i="3"/>
  <c r="B197" i="3"/>
  <c r="E197" i="3"/>
  <c r="F197" i="3"/>
  <c r="G197" i="3"/>
  <c r="H197" i="3"/>
  <c r="D197" i="3"/>
  <c r="J197" i="3"/>
  <c r="Q197" i="3" s="1"/>
  <c r="C197" i="3"/>
  <c r="I197" i="3"/>
  <c r="M197" i="3" s="1"/>
  <c r="N197" i="3" s="1"/>
  <c r="L196" i="3"/>
  <c r="R196" i="3" s="1"/>
  <c r="W196" i="3" s="1"/>
  <c r="A198" i="3"/>
  <c r="T195" i="3" l="1"/>
  <c r="V195" i="3" s="1"/>
  <c r="W195" i="3" s="1"/>
  <c r="P197" i="3"/>
  <c r="S196" i="3"/>
  <c r="L197" i="3"/>
  <c r="R197" i="3" s="1"/>
  <c r="B198" i="3"/>
  <c r="E198" i="3"/>
  <c r="F198" i="3"/>
  <c r="C198" i="3"/>
  <c r="D198" i="3"/>
  <c r="G198" i="3"/>
  <c r="J198" i="3"/>
  <c r="Q198" i="3" s="1"/>
  <c r="H198" i="3"/>
  <c r="I198" i="3"/>
  <c r="M198" i="3" s="1"/>
  <c r="N198" i="3" s="1"/>
  <c r="A199" i="3"/>
  <c r="T196" i="3" l="1"/>
  <c r="V196" i="3" s="1"/>
  <c r="P198" i="3"/>
  <c r="S197" i="3"/>
  <c r="B199" i="3"/>
  <c r="E199" i="3"/>
  <c r="F199" i="3"/>
  <c r="G199" i="3"/>
  <c r="H199" i="3"/>
  <c r="J199" i="3"/>
  <c r="Q199" i="3" s="1"/>
  <c r="C199" i="3"/>
  <c r="D199" i="3"/>
  <c r="I199" i="3"/>
  <c r="M199" i="3" s="1"/>
  <c r="N199" i="3" s="1"/>
  <c r="L198" i="3"/>
  <c r="R198" i="3" s="1"/>
  <c r="W198" i="3" s="1"/>
  <c r="A200" i="3"/>
  <c r="T197" i="3" l="1"/>
  <c r="V197" i="3" s="1"/>
  <c r="W197" i="3" s="1"/>
  <c r="P199" i="3"/>
  <c r="S198" i="3"/>
  <c r="L199" i="3"/>
  <c r="R199" i="3" s="1"/>
  <c r="B200" i="3"/>
  <c r="E200" i="3"/>
  <c r="F200" i="3"/>
  <c r="G200" i="3"/>
  <c r="H200" i="3"/>
  <c r="C200" i="3"/>
  <c r="D200" i="3"/>
  <c r="I200" i="3"/>
  <c r="M200" i="3" s="1"/>
  <c r="N200" i="3" s="1"/>
  <c r="J200" i="3"/>
  <c r="Q200" i="3" s="1"/>
  <c r="A201" i="3"/>
  <c r="T198" i="3" l="1"/>
  <c r="V198" i="3" s="1"/>
  <c r="P200" i="3"/>
  <c r="S199" i="3"/>
  <c r="B201" i="3"/>
  <c r="C201" i="3"/>
  <c r="D201" i="3"/>
  <c r="J201" i="3"/>
  <c r="Q201" i="3" s="1"/>
  <c r="I201" i="3"/>
  <c r="M201" i="3" s="1"/>
  <c r="N201" i="3" s="1"/>
  <c r="E201" i="3"/>
  <c r="F201" i="3"/>
  <c r="G201" i="3"/>
  <c r="H201" i="3"/>
  <c r="L200" i="3"/>
  <c r="R200" i="3" s="1"/>
  <c r="W200" i="3" s="1"/>
  <c r="A202" i="3"/>
  <c r="T199" i="3" l="1"/>
  <c r="V199" i="3" s="1"/>
  <c r="W199" i="3" s="1"/>
  <c r="P201" i="3"/>
  <c r="S200" i="3"/>
  <c r="B202" i="3"/>
  <c r="E202" i="3"/>
  <c r="F202" i="3"/>
  <c r="D202" i="3"/>
  <c r="G202" i="3"/>
  <c r="H202" i="3"/>
  <c r="J202" i="3"/>
  <c r="Q202" i="3" s="1"/>
  <c r="I202" i="3"/>
  <c r="M202" i="3" s="1"/>
  <c r="N202" i="3" s="1"/>
  <c r="C202" i="3"/>
  <c r="L201" i="3"/>
  <c r="R201" i="3" s="1"/>
  <c r="W201" i="3" s="1"/>
  <c r="A203" i="3"/>
  <c r="T200" i="3" l="1"/>
  <c r="V200" i="3" s="1"/>
  <c r="P202" i="3"/>
  <c r="S201" i="3"/>
  <c r="L202" i="3"/>
  <c r="R202" i="3" s="1"/>
  <c r="W202" i="3" s="1"/>
  <c r="B203" i="3"/>
  <c r="C203" i="3"/>
  <c r="D203" i="3"/>
  <c r="E203" i="3"/>
  <c r="J203" i="3"/>
  <c r="Q203" i="3" s="1"/>
  <c r="I203" i="3"/>
  <c r="M203" i="3" s="1"/>
  <c r="N203" i="3" s="1"/>
  <c r="G203" i="3"/>
  <c r="F203" i="3"/>
  <c r="H203" i="3"/>
  <c r="A204" i="3"/>
  <c r="T201" i="3" l="1"/>
  <c r="V201" i="3" s="1"/>
  <c r="P203" i="3"/>
  <c r="S202" i="3"/>
  <c r="B204" i="3"/>
  <c r="E204" i="3"/>
  <c r="F204" i="3"/>
  <c r="C204" i="3"/>
  <c r="D204" i="3"/>
  <c r="G204" i="3"/>
  <c r="H204" i="3"/>
  <c r="J204" i="3"/>
  <c r="Q204" i="3" s="1"/>
  <c r="I204" i="3"/>
  <c r="M204" i="3" s="1"/>
  <c r="N204" i="3" s="1"/>
  <c r="L203" i="3"/>
  <c r="R203" i="3" s="1"/>
  <c r="W203" i="3" s="1"/>
  <c r="A205" i="3"/>
  <c r="T202" i="3" l="1"/>
  <c r="V202" i="3" s="1"/>
  <c r="P204" i="3"/>
  <c r="S203" i="3"/>
  <c r="L204" i="3"/>
  <c r="R204" i="3" s="1"/>
  <c r="B205" i="3"/>
  <c r="E205" i="3"/>
  <c r="F205" i="3"/>
  <c r="G205" i="3"/>
  <c r="H205" i="3"/>
  <c r="C205" i="3"/>
  <c r="D205" i="3"/>
  <c r="J205" i="3"/>
  <c r="Q205" i="3" s="1"/>
  <c r="I205" i="3"/>
  <c r="M205" i="3" s="1"/>
  <c r="N205" i="3" s="1"/>
  <c r="A206" i="3"/>
  <c r="T203" i="3" l="1"/>
  <c r="V203" i="3" s="1"/>
  <c r="P205" i="3"/>
  <c r="S204" i="3"/>
  <c r="L205" i="3"/>
  <c r="R205" i="3" s="1"/>
  <c r="B206" i="3"/>
  <c r="E206" i="3"/>
  <c r="F206" i="3"/>
  <c r="C206" i="3"/>
  <c r="D206" i="3"/>
  <c r="I206" i="3"/>
  <c r="M206" i="3" s="1"/>
  <c r="N206" i="3" s="1"/>
  <c r="G206" i="3"/>
  <c r="H206" i="3"/>
  <c r="J206" i="3"/>
  <c r="Q206" i="3" s="1"/>
  <c r="A207" i="3"/>
  <c r="T204" i="3" l="1"/>
  <c r="V204" i="3" s="1"/>
  <c r="W204" i="3" s="1"/>
  <c r="P206" i="3"/>
  <c r="S205" i="3"/>
  <c r="B207" i="3"/>
  <c r="G207" i="3"/>
  <c r="H207" i="3"/>
  <c r="C207" i="3"/>
  <c r="D207" i="3"/>
  <c r="E207" i="3"/>
  <c r="F207" i="3"/>
  <c r="J207" i="3"/>
  <c r="Q207" i="3" s="1"/>
  <c r="I207" i="3"/>
  <c r="M207" i="3" s="1"/>
  <c r="N207" i="3" s="1"/>
  <c r="L206" i="3"/>
  <c r="R206" i="3" s="1"/>
  <c r="A208" i="3"/>
  <c r="T205" i="3" l="1"/>
  <c r="V205" i="3" s="1"/>
  <c r="W205" i="3" s="1"/>
  <c r="P207" i="3"/>
  <c r="S206" i="3"/>
  <c r="B208" i="3"/>
  <c r="E208" i="3"/>
  <c r="F208" i="3"/>
  <c r="C208" i="3"/>
  <c r="D208" i="3"/>
  <c r="G208" i="3"/>
  <c r="H208" i="3"/>
  <c r="J208" i="3"/>
  <c r="Q208" i="3" s="1"/>
  <c r="I208" i="3"/>
  <c r="M208" i="3" s="1"/>
  <c r="N208" i="3" s="1"/>
  <c r="L207" i="3"/>
  <c r="R207" i="3" s="1"/>
  <c r="A209" i="3"/>
  <c r="T206" i="3" l="1"/>
  <c r="V206" i="3" s="1"/>
  <c r="W206" i="3" s="1"/>
  <c r="P208" i="3"/>
  <c r="S207" i="3"/>
  <c r="B209" i="3"/>
  <c r="C209" i="3"/>
  <c r="D209" i="3"/>
  <c r="E209" i="3"/>
  <c r="F209" i="3"/>
  <c r="I209" i="3"/>
  <c r="M209" i="3" s="1"/>
  <c r="N209" i="3" s="1"/>
  <c r="G209" i="3"/>
  <c r="H209" i="3"/>
  <c r="J209" i="3"/>
  <c r="Q209" i="3" s="1"/>
  <c r="L208" i="3"/>
  <c r="R208" i="3" s="1"/>
  <c r="A210" i="3"/>
  <c r="T207" i="3" l="1"/>
  <c r="V207" i="3" s="1"/>
  <c r="W207" i="3" s="1"/>
  <c r="P209" i="3"/>
  <c r="S208" i="3"/>
  <c r="L209" i="3"/>
  <c r="R209" i="3" s="1"/>
  <c r="B210" i="3"/>
  <c r="E210" i="3"/>
  <c r="F210" i="3"/>
  <c r="C210" i="3"/>
  <c r="D210" i="3"/>
  <c r="G210" i="3"/>
  <c r="J210" i="3"/>
  <c r="Q210" i="3" s="1"/>
  <c r="H210" i="3"/>
  <c r="I210" i="3"/>
  <c r="M210" i="3" s="1"/>
  <c r="N210" i="3" s="1"/>
  <c r="A211" i="3"/>
  <c r="T208" i="3" l="1"/>
  <c r="V208" i="3" s="1"/>
  <c r="W208" i="3" s="1"/>
  <c r="P210" i="3"/>
  <c r="S209" i="3"/>
  <c r="L210" i="3"/>
  <c r="R210" i="3" s="1"/>
  <c r="B211" i="3"/>
  <c r="H211" i="3"/>
  <c r="J211" i="3"/>
  <c r="Q211" i="3" s="1"/>
  <c r="C211" i="3"/>
  <c r="D211" i="3"/>
  <c r="E211" i="3"/>
  <c r="G211" i="3"/>
  <c r="I211" i="3"/>
  <c r="M211" i="3" s="1"/>
  <c r="N211" i="3" s="1"/>
  <c r="F211" i="3"/>
  <c r="A212" i="3"/>
  <c r="T209" i="3" l="1"/>
  <c r="V209" i="3" s="1"/>
  <c r="W209" i="3" s="1"/>
  <c r="P211" i="3"/>
  <c r="S210" i="3"/>
  <c r="B212" i="3"/>
  <c r="E212" i="3"/>
  <c r="F212" i="3"/>
  <c r="G212" i="3"/>
  <c r="H212" i="3"/>
  <c r="C212" i="3"/>
  <c r="D212" i="3"/>
  <c r="I212" i="3"/>
  <c r="M212" i="3" s="1"/>
  <c r="N212" i="3" s="1"/>
  <c r="J212" i="3"/>
  <c r="Q212" i="3" s="1"/>
  <c r="L211" i="3"/>
  <c r="R211" i="3" s="1"/>
  <c r="W211" i="3" s="1"/>
  <c r="A213" i="3"/>
  <c r="T210" i="3" l="1"/>
  <c r="V210" i="3" s="1"/>
  <c r="W210" i="3" s="1"/>
  <c r="P212" i="3"/>
  <c r="S211" i="3"/>
  <c r="L212" i="3"/>
  <c r="R212" i="3" s="1"/>
  <c r="W212" i="3" s="1"/>
  <c r="B213" i="3"/>
  <c r="C213" i="3"/>
  <c r="D213" i="3"/>
  <c r="E213" i="3"/>
  <c r="F213" i="3"/>
  <c r="G213" i="3"/>
  <c r="H213" i="3"/>
  <c r="J213" i="3"/>
  <c r="Q213" i="3" s="1"/>
  <c r="I213" i="3"/>
  <c r="M213" i="3" s="1"/>
  <c r="N213" i="3" s="1"/>
  <c r="A214" i="3"/>
  <c r="T211" i="3" l="1"/>
  <c r="V211" i="3" s="1"/>
  <c r="P213" i="3"/>
  <c r="S212" i="3"/>
  <c r="L213" i="3"/>
  <c r="R213" i="3" s="1"/>
  <c r="W213" i="3" s="1"/>
  <c r="B214" i="3"/>
  <c r="E214" i="3"/>
  <c r="F214" i="3"/>
  <c r="C214" i="3"/>
  <c r="D214" i="3"/>
  <c r="G214" i="3"/>
  <c r="H214" i="3"/>
  <c r="J214" i="3"/>
  <c r="Q214" i="3" s="1"/>
  <c r="I214" i="3"/>
  <c r="M214" i="3" s="1"/>
  <c r="N214" i="3" s="1"/>
  <c r="A215" i="3"/>
  <c r="T212" i="3" l="1"/>
  <c r="V212" i="3" s="1"/>
  <c r="P214" i="3"/>
  <c r="S213" i="3"/>
  <c r="L214" i="3"/>
  <c r="R214" i="3" s="1"/>
  <c r="B215" i="3"/>
  <c r="C215" i="3"/>
  <c r="D215" i="3"/>
  <c r="E215" i="3"/>
  <c r="F215" i="3"/>
  <c r="G215" i="3"/>
  <c r="H215" i="3"/>
  <c r="I215" i="3"/>
  <c r="M215" i="3" s="1"/>
  <c r="N215" i="3" s="1"/>
  <c r="J215" i="3"/>
  <c r="Q215" i="3" s="1"/>
  <c r="A216" i="3"/>
  <c r="T213" i="3" l="1"/>
  <c r="V213" i="3" s="1"/>
  <c r="P215" i="3"/>
  <c r="S214" i="3"/>
  <c r="L215" i="3"/>
  <c r="R215" i="3" s="1"/>
  <c r="B216" i="3"/>
  <c r="E216" i="3"/>
  <c r="F216" i="3"/>
  <c r="H216" i="3"/>
  <c r="C216" i="3"/>
  <c r="D216" i="3"/>
  <c r="G216" i="3"/>
  <c r="J216" i="3"/>
  <c r="Q216" i="3" s="1"/>
  <c r="I216" i="3"/>
  <c r="M216" i="3" s="1"/>
  <c r="N216" i="3" s="1"/>
  <c r="A217" i="3"/>
  <c r="T214" i="3" l="1"/>
  <c r="V214" i="3" s="1"/>
  <c r="W214" i="3" s="1"/>
  <c r="P216" i="3"/>
  <c r="S215" i="3"/>
  <c r="B217" i="3"/>
  <c r="E217" i="3"/>
  <c r="F217" i="3"/>
  <c r="G217" i="3"/>
  <c r="C217" i="3"/>
  <c r="D217" i="3"/>
  <c r="H217" i="3"/>
  <c r="J217" i="3"/>
  <c r="Q217" i="3" s="1"/>
  <c r="I217" i="3"/>
  <c r="M217" i="3" s="1"/>
  <c r="N217" i="3" s="1"/>
  <c r="L216" i="3"/>
  <c r="R216" i="3" s="1"/>
  <c r="A218" i="3"/>
  <c r="T215" i="3" l="1"/>
  <c r="V215" i="3" s="1"/>
  <c r="W215" i="3" s="1"/>
  <c r="P217" i="3"/>
  <c r="S216" i="3"/>
  <c r="L217" i="3"/>
  <c r="R217" i="3" s="1"/>
  <c r="B218" i="3"/>
  <c r="E218" i="3"/>
  <c r="F218" i="3"/>
  <c r="G218" i="3"/>
  <c r="H218" i="3"/>
  <c r="I218" i="3"/>
  <c r="M218" i="3" s="1"/>
  <c r="N218" i="3" s="1"/>
  <c r="J218" i="3"/>
  <c r="Q218" i="3" s="1"/>
  <c r="C218" i="3"/>
  <c r="D218" i="3"/>
  <c r="A219" i="3"/>
  <c r="T216" i="3" l="1"/>
  <c r="V216" i="3" s="1"/>
  <c r="W216" i="3" s="1"/>
  <c r="P218" i="3"/>
  <c r="S217" i="3"/>
  <c r="B219" i="3"/>
  <c r="G219" i="3"/>
  <c r="H219" i="3"/>
  <c r="C219" i="3"/>
  <c r="I219" i="3"/>
  <c r="M219" i="3" s="1"/>
  <c r="N219" i="3" s="1"/>
  <c r="J219" i="3"/>
  <c r="Q219" i="3" s="1"/>
  <c r="E219" i="3"/>
  <c r="F219" i="3"/>
  <c r="D219" i="3"/>
  <c r="L218" i="3"/>
  <c r="R218" i="3" s="1"/>
  <c r="A220" i="3"/>
  <c r="T217" i="3" l="1"/>
  <c r="V217" i="3" s="1"/>
  <c r="W217" i="3" s="1"/>
  <c r="P219" i="3"/>
  <c r="S218" i="3"/>
  <c r="B220" i="3"/>
  <c r="E220" i="3"/>
  <c r="F220" i="3"/>
  <c r="C220" i="3"/>
  <c r="J220" i="3"/>
  <c r="Q220" i="3" s="1"/>
  <c r="G220" i="3"/>
  <c r="D220" i="3"/>
  <c r="H220" i="3"/>
  <c r="I220" i="3"/>
  <c r="M220" i="3" s="1"/>
  <c r="N220" i="3" s="1"/>
  <c r="L219" i="3"/>
  <c r="R219" i="3" s="1"/>
  <c r="A221" i="3"/>
  <c r="T218" i="3" l="1"/>
  <c r="V218" i="3" s="1"/>
  <c r="W218" i="3" s="1"/>
  <c r="P220" i="3"/>
  <c r="S219" i="3"/>
  <c r="L220" i="3"/>
  <c r="R220" i="3" s="1"/>
  <c r="B221" i="3"/>
  <c r="F221" i="3"/>
  <c r="G221" i="3"/>
  <c r="H221" i="3"/>
  <c r="C221" i="3"/>
  <c r="D221" i="3"/>
  <c r="E221" i="3"/>
  <c r="J221" i="3"/>
  <c r="Q221" i="3" s="1"/>
  <c r="I221" i="3"/>
  <c r="M221" i="3" s="1"/>
  <c r="N221" i="3" s="1"/>
  <c r="A222" i="3"/>
  <c r="T219" i="3" l="1"/>
  <c r="V219" i="3" s="1"/>
  <c r="W219" i="3" s="1"/>
  <c r="P221" i="3"/>
  <c r="S220" i="3"/>
  <c r="L221" i="3"/>
  <c r="R221" i="3" s="1"/>
  <c r="W221" i="3" s="1"/>
  <c r="B222" i="3"/>
  <c r="E222" i="3"/>
  <c r="F222" i="3"/>
  <c r="C222" i="3"/>
  <c r="D222" i="3"/>
  <c r="G222" i="3"/>
  <c r="J222" i="3"/>
  <c r="Q222" i="3" s="1"/>
  <c r="H222" i="3"/>
  <c r="I222" i="3"/>
  <c r="M222" i="3" s="1"/>
  <c r="N222" i="3" s="1"/>
  <c r="A223" i="3"/>
  <c r="T220" i="3" l="1"/>
  <c r="V220" i="3" s="1"/>
  <c r="W220" i="3" s="1"/>
  <c r="P222" i="3"/>
  <c r="S221" i="3"/>
  <c r="L222" i="3"/>
  <c r="R222" i="3" s="1"/>
  <c r="B223" i="3"/>
  <c r="J223" i="3"/>
  <c r="Q223" i="3" s="1"/>
  <c r="C223" i="3"/>
  <c r="D223" i="3"/>
  <c r="E223" i="3"/>
  <c r="F223" i="3"/>
  <c r="G223" i="3"/>
  <c r="H223" i="3"/>
  <c r="I223" i="3"/>
  <c r="M223" i="3" s="1"/>
  <c r="N223" i="3" s="1"/>
  <c r="A224" i="3"/>
  <c r="T221" i="3" l="1"/>
  <c r="V221" i="3" s="1"/>
  <c r="P223" i="3"/>
  <c r="S222" i="3"/>
  <c r="B224" i="3"/>
  <c r="E224" i="3"/>
  <c r="F224" i="3"/>
  <c r="G224" i="3"/>
  <c r="H224" i="3"/>
  <c r="D224" i="3"/>
  <c r="C224" i="3"/>
  <c r="I224" i="3"/>
  <c r="M224" i="3" s="1"/>
  <c r="N224" i="3" s="1"/>
  <c r="J224" i="3"/>
  <c r="Q224" i="3" s="1"/>
  <c r="L223" i="3"/>
  <c r="R223" i="3" s="1"/>
  <c r="W223" i="3" s="1"/>
  <c r="A225" i="3"/>
  <c r="T222" i="3" l="1"/>
  <c r="V222" i="3" s="1"/>
  <c r="W222" i="3" s="1"/>
  <c r="P224" i="3"/>
  <c r="S223" i="3"/>
  <c r="L224" i="3"/>
  <c r="R224" i="3" s="1"/>
  <c r="B225" i="3"/>
  <c r="C225" i="3"/>
  <c r="D225" i="3"/>
  <c r="E225" i="3"/>
  <c r="F225" i="3"/>
  <c r="G225" i="3"/>
  <c r="H225" i="3"/>
  <c r="I225" i="3"/>
  <c r="M225" i="3" s="1"/>
  <c r="N225" i="3" s="1"/>
  <c r="J225" i="3"/>
  <c r="Q225" i="3" s="1"/>
  <c r="A226" i="3"/>
  <c r="T223" i="3" l="1"/>
  <c r="V223" i="3" s="1"/>
  <c r="P225" i="3"/>
  <c r="S224" i="3"/>
  <c r="B226" i="3"/>
  <c r="E226" i="3"/>
  <c r="F226" i="3"/>
  <c r="C226" i="3"/>
  <c r="H226" i="3"/>
  <c r="I226" i="3"/>
  <c r="M226" i="3" s="1"/>
  <c r="N226" i="3" s="1"/>
  <c r="D226" i="3"/>
  <c r="G226" i="3"/>
  <c r="J226" i="3"/>
  <c r="Q226" i="3" s="1"/>
  <c r="L225" i="3"/>
  <c r="R225" i="3" s="1"/>
  <c r="A227" i="3"/>
  <c r="T224" i="3" l="1"/>
  <c r="V224" i="3" s="1"/>
  <c r="W224" i="3" s="1"/>
  <c r="P226" i="3"/>
  <c r="S225" i="3"/>
  <c r="B227" i="3"/>
  <c r="C227" i="3"/>
  <c r="D227" i="3"/>
  <c r="E227" i="3"/>
  <c r="F227" i="3"/>
  <c r="G227" i="3"/>
  <c r="H227" i="3"/>
  <c r="J227" i="3"/>
  <c r="Q227" i="3" s="1"/>
  <c r="I227" i="3"/>
  <c r="M227" i="3" s="1"/>
  <c r="N227" i="3" s="1"/>
  <c r="L226" i="3"/>
  <c r="R226" i="3" s="1"/>
  <c r="W226" i="3" s="1"/>
  <c r="A228" i="3"/>
  <c r="T225" i="3" l="1"/>
  <c r="V225" i="3" s="1"/>
  <c r="W225" i="3" s="1"/>
  <c r="P227" i="3"/>
  <c r="S226" i="3"/>
  <c r="L227" i="3"/>
  <c r="R227" i="3" s="1"/>
  <c r="W227" i="3" s="1"/>
  <c r="B228" i="3"/>
  <c r="E228" i="3"/>
  <c r="F228" i="3"/>
  <c r="C228" i="3"/>
  <c r="D228" i="3"/>
  <c r="G228" i="3"/>
  <c r="H228" i="3"/>
  <c r="J228" i="3"/>
  <c r="Q228" i="3" s="1"/>
  <c r="I228" i="3"/>
  <c r="M228" i="3" s="1"/>
  <c r="N228" i="3" s="1"/>
  <c r="A229" i="3"/>
  <c r="T226" i="3" l="1"/>
  <c r="V226" i="3" s="1"/>
  <c r="P228" i="3"/>
  <c r="S227" i="3"/>
  <c r="L228" i="3"/>
  <c r="R228" i="3" s="1"/>
  <c r="W228" i="3" s="1"/>
  <c r="B229" i="3"/>
  <c r="E229" i="3"/>
  <c r="F229" i="3"/>
  <c r="G229" i="3"/>
  <c r="H229" i="3"/>
  <c r="I229" i="3"/>
  <c r="M229" i="3" s="1"/>
  <c r="N229" i="3" s="1"/>
  <c r="C229" i="3"/>
  <c r="D229" i="3"/>
  <c r="J229" i="3"/>
  <c r="Q229" i="3" s="1"/>
  <c r="A230" i="3"/>
  <c r="T227" i="3" l="1"/>
  <c r="V227" i="3" s="1"/>
  <c r="P229" i="3"/>
  <c r="S228" i="3"/>
  <c r="B230" i="3"/>
  <c r="E230" i="3"/>
  <c r="F230" i="3"/>
  <c r="C230" i="3"/>
  <c r="I230" i="3"/>
  <c r="M230" i="3" s="1"/>
  <c r="N230" i="3" s="1"/>
  <c r="D230" i="3"/>
  <c r="H230" i="3"/>
  <c r="G230" i="3"/>
  <c r="J230" i="3"/>
  <c r="Q230" i="3" s="1"/>
  <c r="L229" i="3"/>
  <c r="R229" i="3" s="1"/>
  <c r="W229" i="3" s="1"/>
  <c r="A231" i="3"/>
  <c r="T228" i="3" l="1"/>
  <c r="V228" i="3" s="1"/>
  <c r="P230" i="3"/>
  <c r="S229" i="3"/>
  <c r="B231" i="3"/>
  <c r="G231" i="3"/>
  <c r="H231" i="3"/>
  <c r="D231" i="3"/>
  <c r="E231" i="3"/>
  <c r="F231" i="3"/>
  <c r="C231" i="3"/>
  <c r="J231" i="3"/>
  <c r="Q231" i="3" s="1"/>
  <c r="I231" i="3"/>
  <c r="M231" i="3" s="1"/>
  <c r="N231" i="3" s="1"/>
  <c r="L230" i="3"/>
  <c r="R230" i="3" s="1"/>
  <c r="W230" i="3" s="1"/>
  <c r="A232" i="3"/>
  <c r="T229" i="3" l="1"/>
  <c r="V229" i="3" s="1"/>
  <c r="P231" i="3"/>
  <c r="S230" i="3"/>
  <c r="B232" i="3"/>
  <c r="E232" i="3"/>
  <c r="F232" i="3"/>
  <c r="C232" i="3"/>
  <c r="J232" i="3"/>
  <c r="Q232" i="3" s="1"/>
  <c r="D232" i="3"/>
  <c r="G232" i="3"/>
  <c r="I232" i="3"/>
  <c r="M232" i="3" s="1"/>
  <c r="N232" i="3" s="1"/>
  <c r="H232" i="3"/>
  <c r="L231" i="3"/>
  <c r="R231" i="3" s="1"/>
  <c r="W231" i="3" s="1"/>
  <c r="A233" i="3"/>
  <c r="T230" i="3" l="1"/>
  <c r="V230" i="3" s="1"/>
  <c r="P232" i="3"/>
  <c r="S231" i="3"/>
  <c r="B233" i="3"/>
  <c r="F233" i="3"/>
  <c r="G233" i="3"/>
  <c r="H233" i="3"/>
  <c r="C233" i="3"/>
  <c r="D233" i="3"/>
  <c r="E233" i="3"/>
  <c r="I233" i="3"/>
  <c r="M233" i="3" s="1"/>
  <c r="N233" i="3" s="1"/>
  <c r="J233" i="3"/>
  <c r="Q233" i="3" s="1"/>
  <c r="L232" i="3"/>
  <c r="R232" i="3" s="1"/>
  <c r="W232" i="3" s="1"/>
  <c r="A234" i="3"/>
  <c r="T231" i="3" l="1"/>
  <c r="V231" i="3" s="1"/>
  <c r="P233" i="3"/>
  <c r="S232" i="3"/>
  <c r="L233" i="3"/>
  <c r="R233" i="3" s="1"/>
  <c r="W233" i="3" s="1"/>
  <c r="B234" i="3"/>
  <c r="E234" i="3"/>
  <c r="F234" i="3"/>
  <c r="C234" i="3"/>
  <c r="D234" i="3"/>
  <c r="G234" i="3"/>
  <c r="H234" i="3"/>
  <c r="J234" i="3"/>
  <c r="Q234" i="3" s="1"/>
  <c r="I234" i="3"/>
  <c r="M234" i="3" s="1"/>
  <c r="N234" i="3" s="1"/>
  <c r="A235" i="3"/>
  <c r="T232" i="3" l="1"/>
  <c r="V232" i="3" s="1"/>
  <c r="P234" i="3"/>
  <c r="S233" i="3"/>
  <c r="L234" i="3"/>
  <c r="R234" i="3" s="1"/>
  <c r="W234" i="3" s="1"/>
  <c r="B235" i="3"/>
  <c r="C235" i="3"/>
  <c r="D235" i="3"/>
  <c r="J235" i="3"/>
  <c r="Q235" i="3" s="1"/>
  <c r="E235" i="3"/>
  <c r="F235" i="3"/>
  <c r="I235" i="3"/>
  <c r="M235" i="3" s="1"/>
  <c r="N235" i="3" s="1"/>
  <c r="G235" i="3"/>
  <c r="H235" i="3"/>
  <c r="A236" i="3"/>
  <c r="T233" i="3" l="1"/>
  <c r="V233" i="3" s="1"/>
  <c r="P235" i="3"/>
  <c r="S234" i="3"/>
  <c r="B236" i="3"/>
  <c r="E236" i="3"/>
  <c r="F236" i="3"/>
  <c r="G236" i="3"/>
  <c r="H236" i="3"/>
  <c r="J236" i="3"/>
  <c r="Q236" i="3" s="1"/>
  <c r="D236" i="3"/>
  <c r="C236" i="3"/>
  <c r="I236" i="3"/>
  <c r="M236" i="3" s="1"/>
  <c r="N236" i="3" s="1"/>
  <c r="L235" i="3"/>
  <c r="R235" i="3" s="1"/>
  <c r="W235" i="3" s="1"/>
  <c r="A237" i="3"/>
  <c r="T234" i="3" l="1"/>
  <c r="V234" i="3" s="1"/>
  <c r="P236" i="3"/>
  <c r="L236" i="3"/>
  <c r="R236" i="3" s="1"/>
  <c r="W236" i="3" s="1"/>
  <c r="S235" i="3"/>
  <c r="B237" i="3"/>
  <c r="F237" i="3"/>
  <c r="G237" i="3"/>
  <c r="H237" i="3"/>
  <c r="J237" i="3"/>
  <c r="Q237" i="3" s="1"/>
  <c r="I237" i="3"/>
  <c r="M237" i="3" s="1"/>
  <c r="N237" i="3" s="1"/>
  <c r="C237" i="3"/>
  <c r="D237" i="3"/>
  <c r="E237" i="3"/>
  <c r="A238" i="3"/>
  <c r="T235" i="3" l="1"/>
  <c r="V235" i="3" s="1"/>
  <c r="P237" i="3"/>
  <c r="S236" i="3"/>
  <c r="B238" i="3"/>
  <c r="E238" i="3"/>
  <c r="F238" i="3"/>
  <c r="C238" i="3"/>
  <c r="D238" i="3"/>
  <c r="G238" i="3"/>
  <c r="H238" i="3"/>
  <c r="I238" i="3"/>
  <c r="M238" i="3" s="1"/>
  <c r="N238" i="3" s="1"/>
  <c r="J238" i="3"/>
  <c r="Q238" i="3" s="1"/>
  <c r="L237" i="3"/>
  <c r="R237" i="3" s="1"/>
  <c r="W237" i="3" s="1"/>
  <c r="A239" i="3"/>
  <c r="T236" i="3" l="1"/>
  <c r="V236" i="3" s="1"/>
  <c r="P238" i="3"/>
  <c r="S237" i="3"/>
  <c r="L238" i="3"/>
  <c r="R238" i="3" s="1"/>
  <c r="B239" i="3"/>
  <c r="C239" i="3"/>
  <c r="D239" i="3"/>
  <c r="E239" i="3"/>
  <c r="F239" i="3"/>
  <c r="G239" i="3"/>
  <c r="H239" i="3"/>
  <c r="J239" i="3"/>
  <c r="Q239" i="3" s="1"/>
  <c r="I239" i="3"/>
  <c r="M239" i="3" s="1"/>
  <c r="N239" i="3" s="1"/>
  <c r="A240" i="3"/>
  <c r="T237" i="3" l="1"/>
  <c r="V237" i="3" s="1"/>
  <c r="P239" i="3"/>
  <c r="S238" i="3"/>
  <c r="L239" i="3"/>
  <c r="R239" i="3" s="1"/>
  <c r="B240" i="3"/>
  <c r="E240" i="3"/>
  <c r="F240" i="3"/>
  <c r="D240" i="3"/>
  <c r="G240" i="3"/>
  <c r="H240" i="3"/>
  <c r="C240" i="3"/>
  <c r="J240" i="3"/>
  <c r="Q240" i="3" s="1"/>
  <c r="I240" i="3"/>
  <c r="M240" i="3" s="1"/>
  <c r="N240" i="3" s="1"/>
  <c r="A241" i="3"/>
  <c r="T238" i="3" l="1"/>
  <c r="V238" i="3" s="1"/>
  <c r="W238" i="3" s="1"/>
  <c r="P240" i="3"/>
  <c r="L240" i="3"/>
  <c r="R240" i="3" s="1"/>
  <c r="S239" i="3"/>
  <c r="B241" i="3"/>
  <c r="E241" i="3"/>
  <c r="F241" i="3"/>
  <c r="H241" i="3"/>
  <c r="G241" i="3"/>
  <c r="C241" i="3"/>
  <c r="D241" i="3"/>
  <c r="J241" i="3"/>
  <c r="Q241" i="3" s="1"/>
  <c r="I241" i="3"/>
  <c r="M241" i="3" s="1"/>
  <c r="N241" i="3" s="1"/>
  <c r="A242" i="3"/>
  <c r="T239" i="3" l="1"/>
  <c r="V239" i="3" s="1"/>
  <c r="W239" i="3" s="1"/>
  <c r="P241" i="3"/>
  <c r="S240" i="3"/>
  <c r="L241" i="3"/>
  <c r="R241" i="3" s="1"/>
  <c r="B242" i="3"/>
  <c r="E242" i="3"/>
  <c r="F242" i="3"/>
  <c r="C242" i="3"/>
  <c r="I242" i="3"/>
  <c r="M242" i="3" s="1"/>
  <c r="N242" i="3" s="1"/>
  <c r="D242" i="3"/>
  <c r="G242" i="3"/>
  <c r="H242" i="3"/>
  <c r="J242" i="3"/>
  <c r="Q242" i="3" s="1"/>
  <c r="A243" i="3"/>
  <c r="T240" i="3" l="1"/>
  <c r="V240" i="3" s="1"/>
  <c r="W240" i="3" s="1"/>
  <c r="P242" i="3"/>
  <c r="S241" i="3"/>
  <c r="B243" i="3"/>
  <c r="G243" i="3"/>
  <c r="H243" i="3"/>
  <c r="D243" i="3"/>
  <c r="E243" i="3"/>
  <c r="F243" i="3"/>
  <c r="I243" i="3"/>
  <c r="M243" i="3" s="1"/>
  <c r="N243" i="3" s="1"/>
  <c r="J243" i="3"/>
  <c r="Q243" i="3" s="1"/>
  <c r="C243" i="3"/>
  <c r="L242" i="3"/>
  <c r="R242" i="3" s="1"/>
  <c r="A244" i="3"/>
  <c r="T241" i="3" l="1"/>
  <c r="V241" i="3" s="1"/>
  <c r="W241" i="3" s="1"/>
  <c r="P243" i="3"/>
  <c r="L243" i="3"/>
  <c r="R243" i="3" s="1"/>
  <c r="W243" i="3" s="1"/>
  <c r="S242" i="3"/>
  <c r="B244" i="3"/>
  <c r="E244" i="3"/>
  <c r="F244" i="3"/>
  <c r="C244" i="3"/>
  <c r="D244" i="3"/>
  <c r="G244" i="3"/>
  <c r="H244" i="3"/>
  <c r="I244" i="3"/>
  <c r="M244" i="3" s="1"/>
  <c r="N244" i="3" s="1"/>
  <c r="J244" i="3"/>
  <c r="Q244" i="3" s="1"/>
  <c r="A245" i="3"/>
  <c r="T242" i="3" l="1"/>
  <c r="V242" i="3" s="1"/>
  <c r="W242" i="3" s="1"/>
  <c r="P244" i="3"/>
  <c r="S243" i="3"/>
  <c r="B245" i="3"/>
  <c r="H245" i="3"/>
  <c r="E245" i="3"/>
  <c r="F245" i="3"/>
  <c r="G245" i="3"/>
  <c r="I245" i="3"/>
  <c r="M245" i="3" s="1"/>
  <c r="N245" i="3" s="1"/>
  <c r="D245" i="3"/>
  <c r="C245" i="3"/>
  <c r="J245" i="3"/>
  <c r="Q245" i="3" s="1"/>
  <c r="L244" i="3"/>
  <c r="R244" i="3" s="1"/>
  <c r="A246" i="3"/>
  <c r="T243" i="3" l="1"/>
  <c r="V243" i="3" s="1"/>
  <c r="P245" i="3"/>
  <c r="S244" i="3"/>
  <c r="L245" i="3"/>
  <c r="R245" i="3" s="1"/>
  <c r="B246" i="3"/>
  <c r="E246" i="3"/>
  <c r="F246" i="3"/>
  <c r="C246" i="3"/>
  <c r="D246" i="3"/>
  <c r="G246" i="3"/>
  <c r="H246" i="3"/>
  <c r="J246" i="3"/>
  <c r="Q246" i="3" s="1"/>
  <c r="I246" i="3"/>
  <c r="M246" i="3" s="1"/>
  <c r="N246" i="3" s="1"/>
  <c r="A247" i="3"/>
  <c r="T244" i="3" l="1"/>
  <c r="V244" i="3" s="1"/>
  <c r="W244" i="3" s="1"/>
  <c r="P246" i="3"/>
  <c r="S245" i="3"/>
  <c r="B247" i="3"/>
  <c r="J247" i="3"/>
  <c r="Q247" i="3" s="1"/>
  <c r="E247" i="3"/>
  <c r="I247" i="3"/>
  <c r="M247" i="3" s="1"/>
  <c r="N247" i="3" s="1"/>
  <c r="F247" i="3"/>
  <c r="G247" i="3"/>
  <c r="H247" i="3"/>
  <c r="D247" i="3"/>
  <c r="C247" i="3"/>
  <c r="L246" i="3"/>
  <c r="R246" i="3" s="1"/>
  <c r="A248" i="3"/>
  <c r="T245" i="3" l="1"/>
  <c r="V245" i="3" s="1"/>
  <c r="W245" i="3" s="1"/>
  <c r="P247" i="3"/>
  <c r="S246" i="3"/>
  <c r="B248" i="3"/>
  <c r="E248" i="3"/>
  <c r="F248" i="3"/>
  <c r="G248" i="3"/>
  <c r="H248" i="3"/>
  <c r="C248" i="3"/>
  <c r="D248" i="3"/>
  <c r="J248" i="3"/>
  <c r="Q248" i="3" s="1"/>
  <c r="I248" i="3"/>
  <c r="M248" i="3" s="1"/>
  <c r="N248" i="3" s="1"/>
  <c r="L247" i="3"/>
  <c r="R247" i="3" s="1"/>
  <c r="W247" i="3" s="1"/>
  <c r="A249" i="3"/>
  <c r="T246" i="3" l="1"/>
  <c r="V246" i="3" s="1"/>
  <c r="W246" i="3" s="1"/>
  <c r="P248" i="3"/>
  <c r="S247" i="3"/>
  <c r="B249" i="3"/>
  <c r="D249" i="3"/>
  <c r="E249" i="3"/>
  <c r="F249" i="3"/>
  <c r="G249" i="3"/>
  <c r="H249" i="3"/>
  <c r="C249" i="3"/>
  <c r="J249" i="3"/>
  <c r="Q249" i="3" s="1"/>
  <c r="I249" i="3"/>
  <c r="M249" i="3" s="1"/>
  <c r="N249" i="3" s="1"/>
  <c r="L248" i="3"/>
  <c r="R248" i="3" s="1"/>
  <c r="A250" i="3"/>
  <c r="T247" i="3" l="1"/>
  <c r="V247" i="3" s="1"/>
  <c r="P249" i="3"/>
  <c r="L249" i="3"/>
  <c r="R249" i="3" s="1"/>
  <c r="S248" i="3"/>
  <c r="B250" i="3"/>
  <c r="E250" i="3"/>
  <c r="F250" i="3"/>
  <c r="C250" i="3"/>
  <c r="D250" i="3"/>
  <c r="J250" i="3"/>
  <c r="Q250" i="3" s="1"/>
  <c r="G250" i="3"/>
  <c r="I250" i="3"/>
  <c r="M250" i="3" s="1"/>
  <c r="N250" i="3" s="1"/>
  <c r="H250" i="3"/>
  <c r="A251" i="3"/>
  <c r="T248" i="3" l="1"/>
  <c r="V248" i="3" s="1"/>
  <c r="W248" i="3" s="1"/>
  <c r="P250" i="3"/>
  <c r="S249" i="3"/>
  <c r="B251" i="3"/>
  <c r="C251" i="3"/>
  <c r="D251" i="3"/>
  <c r="H251" i="3"/>
  <c r="I251" i="3"/>
  <c r="M251" i="3" s="1"/>
  <c r="N251" i="3" s="1"/>
  <c r="J251" i="3"/>
  <c r="Q251" i="3" s="1"/>
  <c r="E251" i="3"/>
  <c r="G251" i="3"/>
  <c r="F251" i="3"/>
  <c r="L250" i="3"/>
  <c r="R250" i="3" s="1"/>
  <c r="A252" i="3"/>
  <c r="T249" i="3" l="1"/>
  <c r="V249" i="3" s="1"/>
  <c r="W249" i="3" s="1"/>
  <c r="P251" i="3"/>
  <c r="S250" i="3"/>
  <c r="L251" i="3"/>
  <c r="R251" i="3" s="1"/>
  <c r="B252" i="3"/>
  <c r="E252" i="3"/>
  <c r="F252" i="3"/>
  <c r="C252" i="3"/>
  <c r="D252" i="3"/>
  <c r="J252" i="3"/>
  <c r="Q252" i="3" s="1"/>
  <c r="H252" i="3"/>
  <c r="I252" i="3"/>
  <c r="M252" i="3" s="1"/>
  <c r="N252" i="3" s="1"/>
  <c r="G252" i="3"/>
  <c r="A253" i="3"/>
  <c r="T250" i="3" l="1"/>
  <c r="V250" i="3" s="1"/>
  <c r="W250" i="3" s="1"/>
  <c r="P252" i="3"/>
  <c r="S251" i="3"/>
  <c r="L252" i="3"/>
  <c r="R252" i="3" s="1"/>
  <c r="W252" i="3" s="1"/>
  <c r="B253" i="3"/>
  <c r="E253" i="3"/>
  <c r="F253" i="3"/>
  <c r="D253" i="3"/>
  <c r="G253" i="3"/>
  <c r="H253" i="3"/>
  <c r="J253" i="3"/>
  <c r="Q253" i="3" s="1"/>
  <c r="I253" i="3"/>
  <c r="M253" i="3" s="1"/>
  <c r="N253" i="3" s="1"/>
  <c r="C253" i="3"/>
  <c r="A254" i="3"/>
  <c r="T251" i="3" l="1"/>
  <c r="V251" i="3" s="1"/>
  <c r="W251" i="3" s="1"/>
  <c r="P253" i="3"/>
  <c r="L253" i="3"/>
  <c r="R253" i="3" s="1"/>
  <c r="W253" i="3" s="1"/>
  <c r="S252" i="3"/>
  <c r="B254" i="3"/>
  <c r="E254" i="3"/>
  <c r="F254" i="3"/>
  <c r="H254" i="3"/>
  <c r="I254" i="3"/>
  <c r="M254" i="3" s="1"/>
  <c r="N254" i="3" s="1"/>
  <c r="C254" i="3"/>
  <c r="D254" i="3"/>
  <c r="G254" i="3"/>
  <c r="J254" i="3"/>
  <c r="Q254" i="3" s="1"/>
  <c r="A255" i="3"/>
  <c r="T252" i="3" l="1"/>
  <c r="V252" i="3" s="1"/>
  <c r="P254" i="3"/>
  <c r="S253" i="3"/>
  <c r="B255" i="3"/>
  <c r="G255" i="3"/>
  <c r="H255" i="3"/>
  <c r="C255" i="3"/>
  <c r="D255" i="3"/>
  <c r="E255" i="3"/>
  <c r="F255" i="3"/>
  <c r="J255" i="3"/>
  <c r="Q255" i="3" s="1"/>
  <c r="I255" i="3"/>
  <c r="M255" i="3" s="1"/>
  <c r="N255" i="3" s="1"/>
  <c r="L254" i="3"/>
  <c r="R254" i="3" s="1"/>
  <c r="A256" i="3"/>
  <c r="T253" i="3" l="1"/>
  <c r="V253" i="3" s="1"/>
  <c r="P255" i="3"/>
  <c r="S254" i="3"/>
  <c r="L255" i="3"/>
  <c r="R255" i="3" s="1"/>
  <c r="B256" i="3"/>
  <c r="E256" i="3"/>
  <c r="F256" i="3"/>
  <c r="H256" i="3"/>
  <c r="C256" i="3"/>
  <c r="D256" i="3"/>
  <c r="G256" i="3"/>
  <c r="J256" i="3"/>
  <c r="Q256" i="3" s="1"/>
  <c r="I256" i="3"/>
  <c r="M256" i="3" s="1"/>
  <c r="N256" i="3" s="1"/>
  <c r="A257" i="3"/>
  <c r="T254" i="3" l="1"/>
  <c r="V254" i="3" s="1"/>
  <c r="W254" i="3" s="1"/>
  <c r="P256" i="3"/>
  <c r="S255" i="3"/>
  <c r="L256" i="3"/>
  <c r="R256" i="3" s="1"/>
  <c r="B257" i="3"/>
  <c r="F257" i="3"/>
  <c r="G257" i="3"/>
  <c r="H257" i="3"/>
  <c r="C257" i="3"/>
  <c r="D257" i="3"/>
  <c r="E257" i="3"/>
  <c r="I257" i="3"/>
  <c r="M257" i="3" s="1"/>
  <c r="N257" i="3" s="1"/>
  <c r="J257" i="3"/>
  <c r="Q257" i="3" s="1"/>
  <c r="A258" i="3"/>
  <c r="T255" i="3" l="1"/>
  <c r="V255" i="3" s="1"/>
  <c r="W255" i="3" s="1"/>
  <c r="P257" i="3"/>
  <c r="S256" i="3"/>
  <c r="L257" i="3"/>
  <c r="R257" i="3" s="1"/>
  <c r="B258" i="3"/>
  <c r="E258" i="3"/>
  <c r="F258" i="3"/>
  <c r="C258" i="3"/>
  <c r="D258" i="3"/>
  <c r="J258" i="3"/>
  <c r="Q258" i="3" s="1"/>
  <c r="I258" i="3"/>
  <c r="M258" i="3" s="1"/>
  <c r="N258" i="3" s="1"/>
  <c r="G258" i="3"/>
  <c r="H258" i="3"/>
  <c r="A259" i="3"/>
  <c r="T256" i="3" l="1"/>
  <c r="V256" i="3" s="1"/>
  <c r="W256" i="3" s="1"/>
  <c r="P258" i="3"/>
  <c r="S257" i="3"/>
  <c r="L258" i="3"/>
  <c r="R258" i="3" s="1"/>
  <c r="B259" i="3"/>
  <c r="J259" i="3"/>
  <c r="Q259" i="3" s="1"/>
  <c r="D259" i="3"/>
  <c r="E259" i="3"/>
  <c r="F259" i="3"/>
  <c r="G259" i="3"/>
  <c r="I259" i="3"/>
  <c r="M259" i="3" s="1"/>
  <c r="N259" i="3" s="1"/>
  <c r="C259" i="3"/>
  <c r="H259" i="3"/>
  <c r="A260" i="3"/>
  <c r="T257" i="3" l="1"/>
  <c r="V257" i="3" s="1"/>
  <c r="W257" i="3" s="1"/>
  <c r="P259" i="3"/>
  <c r="S258" i="3"/>
  <c r="B260" i="3"/>
  <c r="E260" i="3"/>
  <c r="F260" i="3"/>
  <c r="G260" i="3"/>
  <c r="H260" i="3"/>
  <c r="D260" i="3"/>
  <c r="I260" i="3"/>
  <c r="M260" i="3" s="1"/>
  <c r="N260" i="3" s="1"/>
  <c r="J260" i="3"/>
  <c r="Q260" i="3" s="1"/>
  <c r="C260" i="3"/>
  <c r="L259" i="3"/>
  <c r="R259" i="3" s="1"/>
  <c r="A261" i="3"/>
  <c r="T258" i="3" l="1"/>
  <c r="V258" i="3" s="1"/>
  <c r="W258" i="3" s="1"/>
  <c r="P260" i="3"/>
  <c r="L260" i="3"/>
  <c r="R260" i="3" s="1"/>
  <c r="S259" i="3"/>
  <c r="B261" i="3"/>
  <c r="C261" i="3"/>
  <c r="D261" i="3"/>
  <c r="E261" i="3"/>
  <c r="F261" i="3"/>
  <c r="G261" i="3"/>
  <c r="I261" i="3"/>
  <c r="M261" i="3" s="1"/>
  <c r="N261" i="3" s="1"/>
  <c r="H261" i="3"/>
  <c r="J261" i="3"/>
  <c r="Q261" i="3" s="1"/>
  <c r="A262" i="3"/>
  <c r="T259" i="3" l="1"/>
  <c r="V259" i="3" s="1"/>
  <c r="W259" i="3" s="1"/>
  <c r="P261" i="3"/>
  <c r="S260" i="3"/>
  <c r="B262" i="3"/>
  <c r="E262" i="3"/>
  <c r="F262" i="3"/>
  <c r="J262" i="3"/>
  <c r="Q262" i="3" s="1"/>
  <c r="D262" i="3"/>
  <c r="G262" i="3"/>
  <c r="H262" i="3"/>
  <c r="C262" i="3"/>
  <c r="I262" i="3"/>
  <c r="M262" i="3" s="1"/>
  <c r="N262" i="3" s="1"/>
  <c r="L261" i="3"/>
  <c r="R261" i="3" s="1"/>
  <c r="W261" i="3" s="1"/>
  <c r="A263" i="3"/>
  <c r="T260" i="3" l="1"/>
  <c r="V260" i="3" s="1"/>
  <c r="W260" i="3" s="1"/>
  <c r="P262" i="3"/>
  <c r="S261" i="3"/>
  <c r="B263" i="3"/>
  <c r="C263" i="3"/>
  <c r="D263" i="3"/>
  <c r="F263" i="3"/>
  <c r="G263" i="3"/>
  <c r="H263" i="3"/>
  <c r="E263" i="3"/>
  <c r="J263" i="3"/>
  <c r="Q263" i="3" s="1"/>
  <c r="I263" i="3"/>
  <c r="M263" i="3" s="1"/>
  <c r="N263" i="3" s="1"/>
  <c r="L262" i="3"/>
  <c r="R262" i="3" s="1"/>
  <c r="W262" i="3" s="1"/>
  <c r="A264" i="3"/>
  <c r="T261" i="3" l="1"/>
  <c r="V261" i="3" s="1"/>
  <c r="P263" i="3"/>
  <c r="S262" i="3"/>
  <c r="L263" i="3"/>
  <c r="R263" i="3" s="1"/>
  <c r="W263" i="3" s="1"/>
  <c r="B264" i="3"/>
  <c r="E264" i="3"/>
  <c r="F264" i="3"/>
  <c r="H264" i="3"/>
  <c r="C264" i="3"/>
  <c r="D264" i="3"/>
  <c r="G264" i="3"/>
  <c r="I264" i="3"/>
  <c r="M264" i="3" s="1"/>
  <c r="N264" i="3" s="1"/>
  <c r="J264" i="3"/>
  <c r="Q264" i="3" s="1"/>
  <c r="A265" i="3"/>
  <c r="T262" i="3" l="1"/>
  <c r="V262" i="3" s="1"/>
  <c r="P264" i="3"/>
  <c r="S263" i="3"/>
  <c r="L264" i="3"/>
  <c r="R264" i="3" s="1"/>
  <c r="W264" i="3" s="1"/>
  <c r="B265" i="3"/>
  <c r="E265" i="3"/>
  <c r="F265" i="3"/>
  <c r="C265" i="3"/>
  <c r="D265" i="3"/>
  <c r="G265" i="3"/>
  <c r="H265" i="3"/>
  <c r="J265" i="3"/>
  <c r="Q265" i="3" s="1"/>
  <c r="I265" i="3"/>
  <c r="M265" i="3" s="1"/>
  <c r="N265" i="3" s="1"/>
  <c r="A266" i="3"/>
  <c r="T263" i="3" l="1"/>
  <c r="V263" i="3" s="1"/>
  <c r="P265" i="3"/>
  <c r="S264" i="3"/>
  <c r="B266" i="3"/>
  <c r="E266" i="3"/>
  <c r="F266" i="3"/>
  <c r="D266" i="3"/>
  <c r="G266" i="3"/>
  <c r="H266" i="3"/>
  <c r="I266" i="3"/>
  <c r="M266" i="3" s="1"/>
  <c r="N266" i="3" s="1"/>
  <c r="J266" i="3"/>
  <c r="Q266" i="3" s="1"/>
  <c r="C266" i="3"/>
  <c r="L265" i="3"/>
  <c r="R265" i="3" s="1"/>
  <c r="W265" i="3" s="1"/>
  <c r="A267" i="3"/>
  <c r="T264" i="3" l="1"/>
  <c r="V264" i="3" s="1"/>
  <c r="P266" i="3"/>
  <c r="L266" i="3"/>
  <c r="R266" i="3" s="1"/>
  <c r="W266" i="3" s="1"/>
  <c r="S265" i="3"/>
  <c r="B267" i="3"/>
  <c r="G267" i="3"/>
  <c r="H267" i="3"/>
  <c r="J267" i="3"/>
  <c r="Q267" i="3" s="1"/>
  <c r="E267" i="3"/>
  <c r="I267" i="3"/>
  <c r="M267" i="3" s="1"/>
  <c r="N267" i="3" s="1"/>
  <c r="F267" i="3"/>
  <c r="C267" i="3"/>
  <c r="D267" i="3"/>
  <c r="A268" i="3"/>
  <c r="T265" i="3" l="1"/>
  <c r="V265" i="3" s="1"/>
  <c r="P267" i="3"/>
  <c r="S266" i="3"/>
  <c r="B268" i="3"/>
  <c r="E268" i="3"/>
  <c r="F268" i="3"/>
  <c r="G268" i="3"/>
  <c r="H268" i="3"/>
  <c r="J268" i="3"/>
  <c r="Q268" i="3" s="1"/>
  <c r="I268" i="3"/>
  <c r="M268" i="3" s="1"/>
  <c r="N268" i="3" s="1"/>
  <c r="C268" i="3"/>
  <c r="D268" i="3"/>
  <c r="L267" i="3"/>
  <c r="R267" i="3" s="1"/>
  <c r="W267" i="3" s="1"/>
  <c r="A269" i="3"/>
  <c r="T266" i="3" l="1"/>
  <c r="V266" i="3" s="1"/>
  <c r="P268" i="3"/>
  <c r="S267" i="3"/>
  <c r="L268" i="3"/>
  <c r="R268" i="3" s="1"/>
  <c r="W268" i="3" s="1"/>
  <c r="B269" i="3"/>
  <c r="D269" i="3"/>
  <c r="E269" i="3"/>
  <c r="F269" i="3"/>
  <c r="C269" i="3"/>
  <c r="G269" i="3"/>
  <c r="H269" i="3"/>
  <c r="J269" i="3"/>
  <c r="Q269" i="3" s="1"/>
  <c r="I269" i="3"/>
  <c r="M269" i="3" s="1"/>
  <c r="N269" i="3" s="1"/>
  <c r="A270" i="3"/>
  <c r="T267" i="3" l="1"/>
  <c r="V267" i="3" s="1"/>
  <c r="P269" i="3"/>
  <c r="S268" i="3"/>
  <c r="L269" i="3"/>
  <c r="R269" i="3" s="1"/>
  <c r="W269" i="3" s="1"/>
  <c r="B270" i="3"/>
  <c r="E270" i="3"/>
  <c r="F270" i="3"/>
  <c r="C270" i="3"/>
  <c r="D270" i="3"/>
  <c r="J270" i="3"/>
  <c r="Q270" i="3" s="1"/>
  <c r="G270" i="3"/>
  <c r="H270" i="3"/>
  <c r="I270" i="3"/>
  <c r="M270" i="3" s="1"/>
  <c r="N270" i="3" s="1"/>
  <c r="A271" i="3"/>
  <c r="T268" i="3" l="1"/>
  <c r="V268" i="3" s="1"/>
  <c r="P270" i="3"/>
  <c r="S269" i="3"/>
  <c r="L270" i="3"/>
  <c r="R270" i="3" s="1"/>
  <c r="W270" i="3" s="1"/>
  <c r="B271" i="3"/>
  <c r="H271" i="3"/>
  <c r="J271" i="3"/>
  <c r="Q271" i="3" s="1"/>
  <c r="C271" i="3"/>
  <c r="D271" i="3"/>
  <c r="E271" i="3"/>
  <c r="F271" i="3"/>
  <c r="G271" i="3"/>
  <c r="I271" i="3"/>
  <c r="M271" i="3" s="1"/>
  <c r="N271" i="3" s="1"/>
  <c r="A272" i="3"/>
  <c r="T269" i="3" l="1"/>
  <c r="V269" i="3" s="1"/>
  <c r="P271" i="3"/>
  <c r="S270" i="3"/>
  <c r="B272" i="3"/>
  <c r="E272" i="3"/>
  <c r="F272" i="3"/>
  <c r="G272" i="3"/>
  <c r="H272" i="3"/>
  <c r="C272" i="3"/>
  <c r="D272" i="3"/>
  <c r="I272" i="3"/>
  <c r="M272" i="3" s="1"/>
  <c r="N272" i="3" s="1"/>
  <c r="J272" i="3"/>
  <c r="Q272" i="3" s="1"/>
  <c r="L271" i="3"/>
  <c r="R271" i="3" s="1"/>
  <c r="W271" i="3" s="1"/>
  <c r="A273" i="3"/>
  <c r="T270" i="3" l="1"/>
  <c r="V270" i="3" s="1"/>
  <c r="P272" i="3"/>
  <c r="S271" i="3"/>
  <c r="L272" i="3"/>
  <c r="R272" i="3" s="1"/>
  <c r="W272" i="3" s="1"/>
  <c r="B273" i="3"/>
  <c r="C273" i="3"/>
  <c r="D273" i="3"/>
  <c r="E273" i="3"/>
  <c r="I273" i="3"/>
  <c r="M273" i="3" s="1"/>
  <c r="N273" i="3" s="1"/>
  <c r="G273" i="3"/>
  <c r="H273" i="3"/>
  <c r="F273" i="3"/>
  <c r="J273" i="3"/>
  <c r="Q273" i="3" s="1"/>
  <c r="A274" i="3"/>
  <c r="T271" i="3" l="1"/>
  <c r="V271" i="3" s="1"/>
  <c r="P273" i="3"/>
  <c r="S272" i="3"/>
  <c r="L273" i="3"/>
  <c r="R273" i="3" s="1"/>
  <c r="W273" i="3" s="1"/>
  <c r="B274" i="3"/>
  <c r="E274" i="3"/>
  <c r="F274" i="3"/>
  <c r="H274" i="3"/>
  <c r="C274" i="3"/>
  <c r="D274" i="3"/>
  <c r="G274" i="3"/>
  <c r="I274" i="3"/>
  <c r="M274" i="3" s="1"/>
  <c r="N274" i="3" s="1"/>
  <c r="J274" i="3"/>
  <c r="Q274" i="3" s="1"/>
  <c r="A275" i="3"/>
  <c r="T272" i="3" l="1"/>
  <c r="V272" i="3" s="1"/>
  <c r="P274" i="3"/>
  <c r="S273" i="3"/>
  <c r="L274" i="3"/>
  <c r="R274" i="3" s="1"/>
  <c r="W274" i="3" s="1"/>
  <c r="B275" i="3"/>
  <c r="C275" i="3"/>
  <c r="D275" i="3"/>
  <c r="E275" i="3"/>
  <c r="F275" i="3"/>
  <c r="G275" i="3"/>
  <c r="I275" i="3"/>
  <c r="M275" i="3" s="1"/>
  <c r="N275" i="3" s="1"/>
  <c r="J275" i="3"/>
  <c r="Q275" i="3" s="1"/>
  <c r="H275" i="3"/>
  <c r="A276" i="3"/>
  <c r="T273" i="3" l="1"/>
  <c r="V273" i="3" s="1"/>
  <c r="P275" i="3"/>
  <c r="S274" i="3"/>
  <c r="L275" i="3"/>
  <c r="R275" i="3" s="1"/>
  <c r="W275" i="3" s="1"/>
  <c r="B276" i="3"/>
  <c r="E276" i="3"/>
  <c r="F276" i="3"/>
  <c r="D276" i="3"/>
  <c r="G276" i="3"/>
  <c r="H276" i="3"/>
  <c r="J276" i="3"/>
  <c r="Q276" i="3" s="1"/>
  <c r="C276" i="3"/>
  <c r="I276" i="3"/>
  <c r="M276" i="3" s="1"/>
  <c r="N276" i="3" s="1"/>
  <c r="A277" i="3"/>
  <c r="T274" i="3" l="1"/>
  <c r="V274" i="3" s="1"/>
  <c r="P276" i="3"/>
  <c r="S275" i="3"/>
  <c r="L276" i="3"/>
  <c r="R276" i="3" s="1"/>
  <c r="W276" i="3" s="1"/>
  <c r="B277" i="3"/>
  <c r="E277" i="3"/>
  <c r="F277" i="3"/>
  <c r="H277" i="3"/>
  <c r="I277" i="3"/>
  <c r="M277" i="3" s="1"/>
  <c r="N277" i="3" s="1"/>
  <c r="G277" i="3"/>
  <c r="J277" i="3"/>
  <c r="Q277" i="3" s="1"/>
  <c r="C277" i="3"/>
  <c r="D277" i="3"/>
  <c r="A278" i="3"/>
  <c r="T275" i="3" l="1"/>
  <c r="V275" i="3" s="1"/>
  <c r="P277" i="3"/>
  <c r="S276" i="3"/>
  <c r="L277" i="3"/>
  <c r="R277" i="3" s="1"/>
  <c r="W277" i="3" s="1"/>
  <c r="B278" i="3"/>
  <c r="E278" i="3"/>
  <c r="F278" i="3"/>
  <c r="C278" i="3"/>
  <c r="D278" i="3"/>
  <c r="I278" i="3"/>
  <c r="M278" i="3" s="1"/>
  <c r="N278" i="3" s="1"/>
  <c r="G278" i="3"/>
  <c r="H278" i="3"/>
  <c r="J278" i="3"/>
  <c r="Q278" i="3" s="1"/>
  <c r="A279" i="3"/>
  <c r="T276" i="3" l="1"/>
  <c r="V276" i="3" s="1"/>
  <c r="P278" i="3"/>
  <c r="S277" i="3"/>
  <c r="B279" i="3"/>
  <c r="G279" i="3"/>
  <c r="H279" i="3"/>
  <c r="D279" i="3"/>
  <c r="E279" i="3"/>
  <c r="F279" i="3"/>
  <c r="J279" i="3"/>
  <c r="Q279" i="3" s="1"/>
  <c r="C279" i="3"/>
  <c r="I279" i="3"/>
  <c r="M279" i="3" s="1"/>
  <c r="N279" i="3" s="1"/>
  <c r="L278" i="3"/>
  <c r="R278" i="3" s="1"/>
  <c r="W278" i="3" s="1"/>
  <c r="A280" i="3"/>
  <c r="T277" i="3" l="1"/>
  <c r="V277" i="3" s="1"/>
  <c r="P279" i="3"/>
  <c r="S278" i="3"/>
  <c r="B280" i="3"/>
  <c r="E280" i="3"/>
  <c r="F280" i="3"/>
  <c r="H280" i="3"/>
  <c r="C280" i="3"/>
  <c r="D280" i="3"/>
  <c r="G280" i="3"/>
  <c r="J280" i="3"/>
  <c r="Q280" i="3" s="1"/>
  <c r="I280" i="3"/>
  <c r="M280" i="3" s="1"/>
  <c r="N280" i="3" s="1"/>
  <c r="L279" i="3"/>
  <c r="R279" i="3" s="1"/>
  <c r="W279" i="3" s="1"/>
  <c r="A281" i="3"/>
  <c r="T278" i="3" l="1"/>
  <c r="V278" i="3" s="1"/>
  <c r="P280" i="3"/>
  <c r="S279" i="3"/>
  <c r="B281" i="3"/>
  <c r="C281" i="3"/>
  <c r="D281" i="3"/>
  <c r="E281" i="3"/>
  <c r="F281" i="3"/>
  <c r="J281" i="3"/>
  <c r="Q281" i="3" s="1"/>
  <c r="H281" i="3"/>
  <c r="I281" i="3"/>
  <c r="M281" i="3" s="1"/>
  <c r="N281" i="3" s="1"/>
  <c r="G281" i="3"/>
  <c r="L280" i="3"/>
  <c r="R280" i="3" s="1"/>
  <c r="W280" i="3" s="1"/>
  <c r="A282" i="3"/>
  <c r="T279" i="3" l="1"/>
  <c r="V279" i="3" s="1"/>
  <c r="P281" i="3"/>
  <c r="S280" i="3"/>
  <c r="L281" i="3"/>
  <c r="R281" i="3" s="1"/>
  <c r="W281" i="3" s="1"/>
  <c r="B282" i="3"/>
  <c r="E282" i="3"/>
  <c r="F282" i="3"/>
  <c r="C282" i="3"/>
  <c r="D282" i="3"/>
  <c r="J282" i="3"/>
  <c r="Q282" i="3" s="1"/>
  <c r="G282" i="3"/>
  <c r="I282" i="3"/>
  <c r="M282" i="3" s="1"/>
  <c r="N282" i="3" s="1"/>
  <c r="H282" i="3"/>
  <c r="A283" i="3"/>
  <c r="T280" i="3" l="1"/>
  <c r="V280" i="3" s="1"/>
  <c r="P282" i="3"/>
  <c r="S281" i="3"/>
  <c r="L282" i="3"/>
  <c r="R282" i="3" s="1"/>
  <c r="W282" i="3" s="1"/>
  <c r="B283" i="3"/>
  <c r="F283" i="3"/>
  <c r="G283" i="3"/>
  <c r="H283" i="3"/>
  <c r="J283" i="3"/>
  <c r="Q283" i="3" s="1"/>
  <c r="E283" i="3"/>
  <c r="C283" i="3"/>
  <c r="D283" i="3"/>
  <c r="I283" i="3"/>
  <c r="M283" i="3" s="1"/>
  <c r="N283" i="3" s="1"/>
  <c r="A284" i="3"/>
  <c r="T281" i="3" l="1"/>
  <c r="V281" i="3" s="1"/>
  <c r="P283" i="3"/>
  <c r="S282" i="3"/>
  <c r="L283" i="3"/>
  <c r="R283" i="3" s="1"/>
  <c r="W283" i="3" s="1"/>
  <c r="B284" i="3"/>
  <c r="E284" i="3"/>
  <c r="F284" i="3"/>
  <c r="G284" i="3"/>
  <c r="H284" i="3"/>
  <c r="C284" i="3"/>
  <c r="D284" i="3"/>
  <c r="J284" i="3"/>
  <c r="Q284" i="3" s="1"/>
  <c r="I284" i="3"/>
  <c r="M284" i="3" s="1"/>
  <c r="N284" i="3" s="1"/>
  <c r="A285" i="3"/>
  <c r="T282" i="3" l="1"/>
  <c r="V282" i="3" s="1"/>
  <c r="P284" i="3"/>
  <c r="S283" i="3"/>
  <c r="L284" i="3"/>
  <c r="R284" i="3" s="1"/>
  <c r="W284" i="3" s="1"/>
  <c r="B285" i="3"/>
  <c r="C285" i="3"/>
  <c r="D285" i="3"/>
  <c r="E285" i="3"/>
  <c r="F285" i="3"/>
  <c r="G285" i="3"/>
  <c r="H285" i="3"/>
  <c r="I285" i="3"/>
  <c r="M285" i="3" s="1"/>
  <c r="N285" i="3" s="1"/>
  <c r="J285" i="3"/>
  <c r="Q285" i="3" s="1"/>
  <c r="A286" i="3"/>
  <c r="T283" i="3" l="1"/>
  <c r="V283" i="3" s="1"/>
  <c r="P285" i="3"/>
  <c r="S284" i="3"/>
  <c r="B286" i="3"/>
  <c r="E286" i="3"/>
  <c r="F286" i="3"/>
  <c r="D286" i="3"/>
  <c r="G286" i="3"/>
  <c r="H286" i="3"/>
  <c r="I286" i="3"/>
  <c r="M286" i="3" s="1"/>
  <c r="N286" i="3" s="1"/>
  <c r="C286" i="3"/>
  <c r="J286" i="3"/>
  <c r="Q286" i="3" s="1"/>
  <c r="L285" i="3"/>
  <c r="R285" i="3" s="1"/>
  <c r="W285" i="3" s="1"/>
  <c r="A287" i="3"/>
  <c r="T284" i="3" l="1"/>
  <c r="V284" i="3" s="1"/>
  <c r="P286" i="3"/>
  <c r="S285" i="3"/>
  <c r="L286" i="3"/>
  <c r="R286" i="3" s="1"/>
  <c r="W286" i="3" s="1"/>
  <c r="B287" i="3"/>
  <c r="C287" i="3"/>
  <c r="D287" i="3"/>
  <c r="H287" i="3"/>
  <c r="I287" i="3"/>
  <c r="M287" i="3" s="1"/>
  <c r="N287" i="3" s="1"/>
  <c r="G287" i="3"/>
  <c r="E287" i="3"/>
  <c r="F287" i="3"/>
  <c r="J287" i="3"/>
  <c r="Q287" i="3" s="1"/>
  <c r="A288" i="3"/>
  <c r="T285" i="3" l="1"/>
  <c r="V285" i="3" s="1"/>
  <c r="P287" i="3"/>
  <c r="S286" i="3"/>
  <c r="L287" i="3"/>
  <c r="R287" i="3" s="1"/>
  <c r="W287" i="3" s="1"/>
  <c r="B288" i="3"/>
  <c r="E288" i="3"/>
  <c r="F288" i="3"/>
  <c r="C288" i="3"/>
  <c r="D288" i="3"/>
  <c r="I288" i="3"/>
  <c r="M288" i="3" s="1"/>
  <c r="N288" i="3" s="1"/>
  <c r="G288" i="3"/>
  <c r="H288" i="3"/>
  <c r="J288" i="3"/>
  <c r="Q288" i="3" s="1"/>
  <c r="A289" i="3"/>
  <c r="T286" i="3" l="1"/>
  <c r="V286" i="3" s="1"/>
  <c r="P288" i="3"/>
  <c r="S287" i="3"/>
  <c r="B289" i="3"/>
  <c r="E289" i="3"/>
  <c r="F289" i="3"/>
  <c r="D289" i="3"/>
  <c r="G289" i="3"/>
  <c r="H289" i="3"/>
  <c r="I289" i="3"/>
  <c r="M289" i="3" s="1"/>
  <c r="N289" i="3" s="1"/>
  <c r="C289" i="3"/>
  <c r="J289" i="3"/>
  <c r="Q289" i="3" s="1"/>
  <c r="L288" i="3"/>
  <c r="R288" i="3" s="1"/>
  <c r="W288" i="3" s="1"/>
  <c r="A290" i="3"/>
  <c r="T287" i="3" l="1"/>
  <c r="V287" i="3" s="1"/>
  <c r="P289" i="3"/>
  <c r="S288" i="3"/>
  <c r="B290" i="3"/>
  <c r="E290" i="3"/>
  <c r="F290" i="3"/>
  <c r="I290" i="3"/>
  <c r="M290" i="3" s="1"/>
  <c r="N290" i="3" s="1"/>
  <c r="C290" i="3"/>
  <c r="D290" i="3"/>
  <c r="G290" i="3"/>
  <c r="J290" i="3"/>
  <c r="Q290" i="3" s="1"/>
  <c r="H290" i="3"/>
  <c r="L289" i="3"/>
  <c r="R289" i="3" s="1"/>
  <c r="W289" i="3" s="1"/>
  <c r="A291" i="3"/>
  <c r="T288" i="3" l="1"/>
  <c r="V288" i="3" s="1"/>
  <c r="P290" i="3"/>
  <c r="S289" i="3"/>
  <c r="L290" i="3"/>
  <c r="R290" i="3" s="1"/>
  <c r="W290" i="3" s="1"/>
  <c r="B291" i="3"/>
  <c r="G291" i="3"/>
  <c r="H291" i="3"/>
  <c r="E291" i="3"/>
  <c r="F291" i="3"/>
  <c r="I291" i="3"/>
  <c r="M291" i="3" s="1"/>
  <c r="N291" i="3" s="1"/>
  <c r="C291" i="3"/>
  <c r="D291" i="3"/>
  <c r="J291" i="3"/>
  <c r="Q291" i="3" s="1"/>
  <c r="A292" i="3"/>
  <c r="T289" i="3" l="1"/>
  <c r="V289" i="3" s="1"/>
  <c r="P291" i="3"/>
  <c r="S290" i="3"/>
  <c r="B292" i="3"/>
  <c r="E292" i="3"/>
  <c r="F292" i="3"/>
  <c r="D292" i="3"/>
  <c r="G292" i="3"/>
  <c r="H292" i="3"/>
  <c r="C292" i="3"/>
  <c r="I292" i="3"/>
  <c r="M292" i="3" s="1"/>
  <c r="N292" i="3" s="1"/>
  <c r="J292" i="3"/>
  <c r="Q292" i="3" s="1"/>
  <c r="L291" i="3"/>
  <c r="R291" i="3" s="1"/>
  <c r="W291" i="3" s="1"/>
  <c r="A293" i="3"/>
  <c r="T290" i="3" l="1"/>
  <c r="V290" i="3" s="1"/>
  <c r="P292" i="3"/>
  <c r="S291" i="3"/>
  <c r="L292" i="3"/>
  <c r="R292" i="3" s="1"/>
  <c r="W292" i="3" s="1"/>
  <c r="B293" i="3"/>
  <c r="E293" i="3"/>
  <c r="F293" i="3"/>
  <c r="G293" i="3"/>
  <c r="H293" i="3"/>
  <c r="D293" i="3"/>
  <c r="I293" i="3"/>
  <c r="M293" i="3" s="1"/>
  <c r="N293" i="3" s="1"/>
  <c r="J293" i="3"/>
  <c r="Q293" i="3" s="1"/>
  <c r="C293" i="3"/>
  <c r="A294" i="3"/>
  <c r="T291" i="3" l="1"/>
  <c r="V291" i="3" s="1"/>
  <c r="P293" i="3"/>
  <c r="S292" i="3"/>
  <c r="L293" i="3"/>
  <c r="R293" i="3" s="1"/>
  <c r="W293" i="3" s="1"/>
  <c r="B294" i="3"/>
  <c r="E294" i="3"/>
  <c r="F294" i="3"/>
  <c r="C294" i="3"/>
  <c r="D294" i="3"/>
  <c r="J294" i="3"/>
  <c r="Q294" i="3" s="1"/>
  <c r="G294" i="3"/>
  <c r="H294" i="3"/>
  <c r="I294" i="3"/>
  <c r="M294" i="3" s="1"/>
  <c r="N294" i="3" s="1"/>
  <c r="A295" i="3"/>
  <c r="T292" i="3" l="1"/>
  <c r="V292" i="3" s="1"/>
  <c r="P294" i="3"/>
  <c r="S293" i="3"/>
  <c r="B295" i="3"/>
  <c r="D295" i="3"/>
  <c r="E295" i="3"/>
  <c r="F295" i="3"/>
  <c r="G295" i="3"/>
  <c r="H295" i="3"/>
  <c r="J295" i="3"/>
  <c r="Q295" i="3" s="1"/>
  <c r="C295" i="3"/>
  <c r="I295" i="3"/>
  <c r="M295" i="3" s="1"/>
  <c r="N295" i="3" s="1"/>
  <c r="L294" i="3"/>
  <c r="R294" i="3" s="1"/>
  <c r="W294" i="3" s="1"/>
  <c r="A296" i="3"/>
  <c r="T293" i="3" l="1"/>
  <c r="V293" i="3" s="1"/>
  <c r="P295" i="3"/>
  <c r="S294" i="3"/>
  <c r="L295" i="3"/>
  <c r="R295" i="3" s="1"/>
  <c r="W295" i="3" s="1"/>
  <c r="B296" i="3"/>
  <c r="E296" i="3"/>
  <c r="F296" i="3"/>
  <c r="G296" i="3"/>
  <c r="H296" i="3"/>
  <c r="C296" i="3"/>
  <c r="J296" i="3"/>
  <c r="Q296" i="3" s="1"/>
  <c r="D296" i="3"/>
  <c r="I296" i="3"/>
  <c r="M296" i="3" s="1"/>
  <c r="N296" i="3" s="1"/>
  <c r="A297" i="3"/>
  <c r="T294" i="3" l="1"/>
  <c r="V294" i="3" s="1"/>
  <c r="P296" i="3"/>
  <c r="S295" i="3"/>
  <c r="L296" i="3"/>
  <c r="R296" i="3" s="1"/>
  <c r="W296" i="3" s="1"/>
  <c r="B297" i="3"/>
  <c r="H297" i="3"/>
  <c r="J297" i="3"/>
  <c r="Q297" i="3" s="1"/>
  <c r="F297" i="3"/>
  <c r="C297" i="3"/>
  <c r="I297" i="3"/>
  <c r="M297" i="3" s="1"/>
  <c r="N297" i="3" s="1"/>
  <c r="D297" i="3"/>
  <c r="E297" i="3"/>
  <c r="G297" i="3"/>
  <c r="A298" i="3"/>
  <c r="T295" i="3" l="1"/>
  <c r="V295" i="3" s="1"/>
  <c r="P297" i="3"/>
  <c r="S296" i="3"/>
  <c r="L297" i="3"/>
  <c r="R297" i="3" s="1"/>
  <c r="W297" i="3" s="1"/>
  <c r="B298" i="3"/>
  <c r="E298" i="3"/>
  <c r="F298" i="3"/>
  <c r="C298" i="3"/>
  <c r="D298" i="3"/>
  <c r="J298" i="3"/>
  <c r="Q298" i="3" s="1"/>
  <c r="G298" i="3"/>
  <c r="H298" i="3"/>
  <c r="I298" i="3"/>
  <c r="M298" i="3" s="1"/>
  <c r="N298" i="3" s="1"/>
  <c r="A299" i="3"/>
  <c r="T296" i="3" l="1"/>
  <c r="V296" i="3" s="1"/>
  <c r="P298" i="3"/>
  <c r="S297" i="3"/>
  <c r="L298" i="3"/>
  <c r="R298" i="3" s="1"/>
  <c r="W298" i="3" s="1"/>
  <c r="B299" i="3"/>
  <c r="C299" i="3"/>
  <c r="D299" i="3"/>
  <c r="F299" i="3"/>
  <c r="G299" i="3"/>
  <c r="E299" i="3"/>
  <c r="H299" i="3"/>
  <c r="J299" i="3"/>
  <c r="Q299" i="3" s="1"/>
  <c r="I299" i="3"/>
  <c r="M299" i="3" s="1"/>
  <c r="N299" i="3" s="1"/>
  <c r="A300" i="3"/>
  <c r="T297" i="3" l="1"/>
  <c r="V297" i="3" s="1"/>
  <c r="P299" i="3"/>
  <c r="S298" i="3"/>
  <c r="B300" i="3"/>
  <c r="E300" i="3"/>
  <c r="F300" i="3"/>
  <c r="H300" i="3"/>
  <c r="C300" i="3"/>
  <c r="D300" i="3"/>
  <c r="G300" i="3"/>
  <c r="I300" i="3"/>
  <c r="M300" i="3" s="1"/>
  <c r="N300" i="3" s="1"/>
  <c r="J300" i="3"/>
  <c r="Q300" i="3" s="1"/>
  <c r="L299" i="3"/>
  <c r="R299" i="3" s="1"/>
  <c r="W299" i="3" s="1"/>
  <c r="A301" i="3"/>
  <c r="T298" i="3" l="1"/>
  <c r="V298" i="3" s="1"/>
  <c r="P300" i="3"/>
  <c r="S299" i="3"/>
  <c r="B301" i="3"/>
  <c r="E301" i="3"/>
  <c r="F301" i="3"/>
  <c r="C301" i="3"/>
  <c r="D301" i="3"/>
  <c r="G301" i="3"/>
  <c r="I301" i="3"/>
  <c r="M301" i="3" s="1"/>
  <c r="N301" i="3" s="1"/>
  <c r="H301" i="3"/>
  <c r="J301" i="3"/>
  <c r="Q301" i="3" s="1"/>
  <c r="L300" i="3"/>
  <c r="R300" i="3" s="1"/>
  <c r="W300" i="3" s="1"/>
  <c r="A302" i="3"/>
  <c r="T299" i="3" l="1"/>
  <c r="V299" i="3" s="1"/>
  <c r="P301" i="3"/>
  <c r="S300" i="3"/>
  <c r="L301" i="3"/>
  <c r="R301" i="3" s="1"/>
  <c r="W301" i="3" s="1"/>
  <c r="B302" i="3"/>
  <c r="E302" i="3"/>
  <c r="F302" i="3"/>
  <c r="I302" i="3"/>
  <c r="M302" i="3" s="1"/>
  <c r="N302" i="3" s="1"/>
  <c r="D302" i="3"/>
  <c r="C302" i="3"/>
  <c r="G302" i="3"/>
  <c r="H302" i="3"/>
  <c r="J302" i="3"/>
  <c r="Q302" i="3" s="1"/>
  <c r="A303" i="3"/>
  <c r="T300" i="3" l="1"/>
  <c r="V300" i="3" s="1"/>
  <c r="P302" i="3"/>
  <c r="S301" i="3"/>
  <c r="B303" i="3"/>
  <c r="G303" i="3"/>
  <c r="H303" i="3"/>
  <c r="F303" i="3"/>
  <c r="C303" i="3"/>
  <c r="D303" i="3"/>
  <c r="I303" i="3"/>
  <c r="M303" i="3" s="1"/>
  <c r="N303" i="3" s="1"/>
  <c r="J303" i="3"/>
  <c r="Q303" i="3" s="1"/>
  <c r="E303" i="3"/>
  <c r="L302" i="3"/>
  <c r="R302" i="3" s="1"/>
  <c r="W302" i="3" s="1"/>
  <c r="A304" i="3"/>
  <c r="T301" i="3" l="1"/>
  <c r="V301" i="3" s="1"/>
  <c r="P303" i="3"/>
  <c r="S302" i="3"/>
  <c r="L303" i="3"/>
  <c r="R303" i="3" s="1"/>
  <c r="W303" i="3" s="1"/>
  <c r="B304" i="3"/>
  <c r="E304" i="3"/>
  <c r="F304" i="3"/>
  <c r="C304" i="3"/>
  <c r="D304" i="3"/>
  <c r="G304" i="3"/>
  <c r="H304" i="3"/>
  <c r="J304" i="3"/>
  <c r="Q304" i="3" s="1"/>
  <c r="I304" i="3"/>
  <c r="M304" i="3" s="1"/>
  <c r="N304" i="3" s="1"/>
  <c r="A305" i="3"/>
  <c r="T302" i="3" l="1"/>
  <c r="V302" i="3" s="1"/>
  <c r="P304" i="3"/>
  <c r="S303" i="3"/>
  <c r="L304" i="3"/>
  <c r="R304" i="3" s="1"/>
  <c r="W304" i="3" s="1"/>
  <c r="B305" i="3"/>
  <c r="C305" i="3"/>
  <c r="D305" i="3"/>
  <c r="I305" i="3"/>
  <c r="M305" i="3" s="1"/>
  <c r="N305" i="3" s="1"/>
  <c r="F305" i="3"/>
  <c r="G305" i="3"/>
  <c r="H305" i="3"/>
  <c r="J305" i="3"/>
  <c r="Q305" i="3" s="1"/>
  <c r="E305" i="3"/>
  <c r="A306" i="3"/>
  <c r="T303" i="3" l="1"/>
  <c r="V303" i="3" s="1"/>
  <c r="P305" i="3"/>
  <c r="S304" i="3"/>
  <c r="L305" i="3"/>
  <c r="R305" i="3" s="1"/>
  <c r="W305" i="3" s="1"/>
  <c r="B306" i="3"/>
  <c r="E306" i="3"/>
  <c r="F306" i="3"/>
  <c r="C306" i="3"/>
  <c r="D306" i="3"/>
  <c r="H306" i="3"/>
  <c r="J306" i="3"/>
  <c r="Q306" i="3" s="1"/>
  <c r="G306" i="3"/>
  <c r="I306" i="3"/>
  <c r="M306" i="3" s="1"/>
  <c r="N306" i="3" s="1"/>
  <c r="A307" i="3"/>
  <c r="T304" i="3" l="1"/>
  <c r="V304" i="3" s="1"/>
  <c r="P306" i="3"/>
  <c r="S305" i="3"/>
  <c r="B307" i="3"/>
  <c r="C307" i="3"/>
  <c r="D307" i="3"/>
  <c r="E307" i="3"/>
  <c r="F307" i="3"/>
  <c r="J307" i="3"/>
  <c r="Q307" i="3" s="1"/>
  <c r="G307" i="3"/>
  <c r="H307" i="3"/>
  <c r="I307" i="3"/>
  <c r="M307" i="3" s="1"/>
  <c r="N307" i="3" s="1"/>
  <c r="L306" i="3"/>
  <c r="R306" i="3" s="1"/>
  <c r="W306" i="3" s="1"/>
  <c r="A308" i="3"/>
  <c r="T305" i="3" l="1"/>
  <c r="V305" i="3" s="1"/>
  <c r="P307" i="3"/>
  <c r="S306" i="3"/>
  <c r="B308" i="3"/>
  <c r="E308" i="3"/>
  <c r="F308" i="3"/>
  <c r="G308" i="3"/>
  <c r="H308" i="3"/>
  <c r="D308" i="3"/>
  <c r="C308" i="3"/>
  <c r="J308" i="3"/>
  <c r="Q308" i="3" s="1"/>
  <c r="I308" i="3"/>
  <c r="M308" i="3" s="1"/>
  <c r="N308" i="3" s="1"/>
  <c r="L307" i="3"/>
  <c r="R307" i="3" s="1"/>
  <c r="W307" i="3" s="1"/>
  <c r="A309" i="3"/>
  <c r="T306" i="3" l="1"/>
  <c r="V306" i="3" s="1"/>
  <c r="P308" i="3"/>
  <c r="S307" i="3"/>
  <c r="L308" i="3"/>
  <c r="R308" i="3" s="1"/>
  <c r="W308" i="3" s="1"/>
  <c r="B309" i="3"/>
  <c r="F309" i="3"/>
  <c r="G309" i="3"/>
  <c r="H309" i="3"/>
  <c r="C309" i="3"/>
  <c r="D309" i="3"/>
  <c r="E309" i="3"/>
  <c r="I309" i="3"/>
  <c r="M309" i="3" s="1"/>
  <c r="N309" i="3" s="1"/>
  <c r="J309" i="3"/>
  <c r="Q309" i="3" s="1"/>
  <c r="A310" i="3"/>
  <c r="T307" i="3" l="1"/>
  <c r="V307" i="3" s="1"/>
  <c r="P309" i="3"/>
  <c r="S308" i="3"/>
  <c r="L309" i="3"/>
  <c r="R309" i="3" s="1"/>
  <c r="W309" i="3" s="1"/>
  <c r="B310" i="3"/>
  <c r="E310" i="3"/>
  <c r="F310" i="3"/>
  <c r="H310" i="3"/>
  <c r="J310" i="3"/>
  <c r="Q310" i="3" s="1"/>
  <c r="I310" i="3"/>
  <c r="M310" i="3" s="1"/>
  <c r="N310" i="3" s="1"/>
  <c r="C310" i="3"/>
  <c r="D310" i="3"/>
  <c r="G310" i="3"/>
  <c r="A311" i="3"/>
  <c r="T308" i="3" l="1"/>
  <c r="V308" i="3" s="1"/>
  <c r="P310" i="3"/>
  <c r="S309" i="3"/>
  <c r="L310" i="3"/>
  <c r="R310" i="3" s="1"/>
  <c r="W310" i="3" s="1"/>
  <c r="B311" i="3"/>
  <c r="C311" i="3"/>
  <c r="D311" i="3"/>
  <c r="E311" i="3"/>
  <c r="J311" i="3"/>
  <c r="Q311" i="3" s="1"/>
  <c r="H311" i="3"/>
  <c r="I311" i="3"/>
  <c r="M311" i="3" s="1"/>
  <c r="N311" i="3" s="1"/>
  <c r="F311" i="3"/>
  <c r="G311" i="3"/>
  <c r="A312" i="3"/>
  <c r="T309" i="3" l="1"/>
  <c r="V309" i="3" s="1"/>
  <c r="P311" i="3"/>
  <c r="S310" i="3"/>
  <c r="L311" i="3"/>
  <c r="R311" i="3" s="1"/>
  <c r="W311" i="3" s="1"/>
  <c r="B312" i="3"/>
  <c r="E312" i="3"/>
  <c r="F312" i="3"/>
  <c r="D312" i="3"/>
  <c r="G312" i="3"/>
  <c r="H312" i="3"/>
  <c r="J312" i="3"/>
  <c r="Q312" i="3" s="1"/>
  <c r="I312" i="3"/>
  <c r="M312" i="3" s="1"/>
  <c r="N312" i="3" s="1"/>
  <c r="C312" i="3"/>
  <c r="A313" i="3"/>
  <c r="T310" i="3" l="1"/>
  <c r="V310" i="3" s="1"/>
  <c r="P312" i="3"/>
  <c r="L312" i="3"/>
  <c r="R312" i="3" s="1"/>
  <c r="W312" i="3" s="1"/>
  <c r="S311" i="3"/>
  <c r="B313" i="3"/>
  <c r="E313" i="3"/>
  <c r="F313" i="3"/>
  <c r="D313" i="3"/>
  <c r="G313" i="3"/>
  <c r="H313" i="3"/>
  <c r="C313" i="3"/>
  <c r="J313" i="3"/>
  <c r="Q313" i="3" s="1"/>
  <c r="I313" i="3"/>
  <c r="M313" i="3" s="1"/>
  <c r="N313" i="3" s="1"/>
  <c r="A314" i="3"/>
  <c r="T311" i="3" l="1"/>
  <c r="V311" i="3" s="1"/>
  <c r="P313" i="3"/>
  <c r="S312" i="3"/>
  <c r="L313" i="3"/>
  <c r="R313" i="3" s="1"/>
  <c r="W313" i="3" s="1"/>
  <c r="B314" i="3"/>
  <c r="E314" i="3"/>
  <c r="F314" i="3"/>
  <c r="G314" i="3"/>
  <c r="H314" i="3"/>
  <c r="I314" i="3"/>
  <c r="M314" i="3" s="1"/>
  <c r="N314" i="3" s="1"/>
  <c r="J314" i="3"/>
  <c r="Q314" i="3" s="1"/>
  <c r="C314" i="3"/>
  <c r="D314" i="3"/>
  <c r="A315" i="3"/>
  <c r="T312" i="3" l="1"/>
  <c r="V312" i="3" s="1"/>
  <c r="P314" i="3"/>
  <c r="S313" i="3"/>
  <c r="B315" i="3"/>
  <c r="G315" i="3"/>
  <c r="H315" i="3"/>
  <c r="D315" i="3"/>
  <c r="E315" i="3"/>
  <c r="F315" i="3"/>
  <c r="I315" i="3"/>
  <c r="M315" i="3" s="1"/>
  <c r="N315" i="3" s="1"/>
  <c r="C315" i="3"/>
  <c r="J315" i="3"/>
  <c r="Q315" i="3" s="1"/>
  <c r="L314" i="3"/>
  <c r="R314" i="3" s="1"/>
  <c r="W314" i="3" s="1"/>
  <c r="A316" i="3"/>
  <c r="T313" i="3" l="1"/>
  <c r="V313" i="3" s="1"/>
  <c r="P315" i="3"/>
  <c r="L315" i="3"/>
  <c r="R315" i="3" s="1"/>
  <c r="W315" i="3" s="1"/>
  <c r="S314" i="3"/>
  <c r="B316" i="3"/>
  <c r="E316" i="3"/>
  <c r="F316" i="3"/>
  <c r="C316" i="3"/>
  <c r="I316" i="3"/>
  <c r="M316" i="3" s="1"/>
  <c r="N316" i="3" s="1"/>
  <c r="H316" i="3"/>
  <c r="D316" i="3"/>
  <c r="J316" i="3"/>
  <c r="Q316" i="3" s="1"/>
  <c r="G316" i="3"/>
  <c r="A317" i="3"/>
  <c r="T314" i="3" l="1"/>
  <c r="V314" i="3" s="1"/>
  <c r="P316" i="3"/>
  <c r="S315" i="3"/>
  <c r="B317" i="3"/>
  <c r="H317" i="3"/>
  <c r="E317" i="3"/>
  <c r="F317" i="3"/>
  <c r="G317" i="3"/>
  <c r="I317" i="3"/>
  <c r="M317" i="3" s="1"/>
  <c r="N317" i="3" s="1"/>
  <c r="C317" i="3"/>
  <c r="D317" i="3"/>
  <c r="J317" i="3"/>
  <c r="Q317" i="3" s="1"/>
  <c r="L316" i="3"/>
  <c r="R316" i="3" s="1"/>
  <c r="W316" i="3" s="1"/>
  <c r="A318" i="3"/>
  <c r="T315" i="3" l="1"/>
  <c r="V315" i="3" s="1"/>
  <c r="P317" i="3"/>
  <c r="S316" i="3"/>
  <c r="L317" i="3"/>
  <c r="R317" i="3" s="1"/>
  <c r="W317" i="3" s="1"/>
  <c r="B318" i="3"/>
  <c r="E318" i="3"/>
  <c r="F318" i="3"/>
  <c r="C318" i="3"/>
  <c r="D318" i="3"/>
  <c r="G318" i="3"/>
  <c r="H318" i="3"/>
  <c r="J318" i="3"/>
  <c r="Q318" i="3" s="1"/>
  <c r="I318" i="3"/>
  <c r="M318" i="3" s="1"/>
  <c r="N318" i="3" s="1"/>
  <c r="A319" i="3"/>
  <c r="T316" i="3" l="1"/>
  <c r="V316" i="3" s="1"/>
  <c r="P318" i="3"/>
  <c r="S317" i="3"/>
  <c r="L318" i="3"/>
  <c r="R318" i="3" s="1"/>
  <c r="W318" i="3" s="1"/>
  <c r="B319" i="3"/>
  <c r="C319" i="3"/>
  <c r="D319" i="3"/>
  <c r="J319" i="3"/>
  <c r="Q319" i="3" s="1"/>
  <c r="G319" i="3"/>
  <c r="I319" i="3"/>
  <c r="M319" i="3" s="1"/>
  <c r="N319" i="3" s="1"/>
  <c r="H319" i="3"/>
  <c r="F319" i="3"/>
  <c r="E319" i="3"/>
  <c r="A320" i="3"/>
  <c r="T317" i="3" l="1"/>
  <c r="V317" i="3" s="1"/>
  <c r="P319" i="3"/>
  <c r="S318" i="3"/>
  <c r="B320" i="3"/>
  <c r="E320" i="3"/>
  <c r="F320" i="3"/>
  <c r="G320" i="3"/>
  <c r="H320" i="3"/>
  <c r="J320" i="3"/>
  <c r="Q320" i="3" s="1"/>
  <c r="C320" i="3"/>
  <c r="D320" i="3"/>
  <c r="I320" i="3"/>
  <c r="M320" i="3" s="1"/>
  <c r="N320" i="3" s="1"/>
  <c r="L319" i="3"/>
  <c r="R319" i="3" s="1"/>
  <c r="W319" i="3" s="1"/>
  <c r="A321" i="3"/>
  <c r="T318" i="3" l="1"/>
  <c r="V318" i="3" s="1"/>
  <c r="P320" i="3"/>
  <c r="S319" i="3"/>
  <c r="L320" i="3"/>
  <c r="R320" i="3" s="1"/>
  <c r="W320" i="3" s="1"/>
  <c r="B321" i="3"/>
  <c r="D321" i="3"/>
  <c r="E321" i="3"/>
  <c r="F321" i="3"/>
  <c r="C321" i="3"/>
  <c r="H321" i="3"/>
  <c r="G321" i="3"/>
  <c r="I321" i="3"/>
  <c r="M321" i="3" s="1"/>
  <c r="N321" i="3" s="1"/>
  <c r="J321" i="3"/>
  <c r="Q321" i="3" s="1"/>
  <c r="A322" i="3"/>
  <c r="T319" i="3" l="1"/>
  <c r="V319" i="3" s="1"/>
  <c r="P321" i="3"/>
  <c r="S320" i="3"/>
  <c r="L321" i="3"/>
  <c r="R321" i="3" s="1"/>
  <c r="W321" i="3" s="1"/>
  <c r="B322" i="3"/>
  <c r="E322" i="3"/>
  <c r="F322" i="3"/>
  <c r="D322" i="3"/>
  <c r="G322" i="3"/>
  <c r="C322" i="3"/>
  <c r="H322" i="3"/>
  <c r="J322" i="3"/>
  <c r="Q322" i="3" s="1"/>
  <c r="I322" i="3"/>
  <c r="M322" i="3" s="1"/>
  <c r="N322" i="3" s="1"/>
  <c r="A323" i="3"/>
  <c r="T320" i="3" l="1"/>
  <c r="V320" i="3" s="1"/>
  <c r="P322" i="3"/>
  <c r="S321" i="3"/>
  <c r="L322" i="3"/>
  <c r="R322" i="3" s="1"/>
  <c r="W322" i="3" s="1"/>
  <c r="B323" i="3"/>
  <c r="C323" i="3"/>
  <c r="D323" i="3"/>
  <c r="H323" i="3"/>
  <c r="E323" i="3"/>
  <c r="F323" i="3"/>
  <c r="J323" i="3"/>
  <c r="Q323" i="3" s="1"/>
  <c r="G323" i="3"/>
  <c r="I323" i="3"/>
  <c r="M323" i="3" s="1"/>
  <c r="N323" i="3" s="1"/>
  <c r="A324" i="3"/>
  <c r="T321" i="3" l="1"/>
  <c r="V321" i="3" s="1"/>
  <c r="P323" i="3"/>
  <c r="S322" i="3"/>
  <c r="L323" i="3"/>
  <c r="R323" i="3" s="1"/>
  <c r="W323" i="3" s="1"/>
  <c r="B324" i="3"/>
  <c r="E324" i="3"/>
  <c r="F324" i="3"/>
  <c r="C324" i="3"/>
  <c r="D324" i="3"/>
  <c r="G324" i="3"/>
  <c r="J324" i="3"/>
  <c r="Q324" i="3" s="1"/>
  <c r="I324" i="3"/>
  <c r="M324" i="3" s="1"/>
  <c r="N324" i="3" s="1"/>
  <c r="H324" i="3"/>
  <c r="A325" i="3"/>
  <c r="T322" i="3" l="1"/>
  <c r="V322" i="3" s="1"/>
  <c r="P324" i="3"/>
  <c r="S323" i="3"/>
  <c r="L324" i="3"/>
  <c r="R324" i="3" s="1"/>
  <c r="W324" i="3" s="1"/>
  <c r="B325" i="3"/>
  <c r="E325" i="3"/>
  <c r="F325" i="3"/>
  <c r="D325" i="3"/>
  <c r="G325" i="3"/>
  <c r="H325" i="3"/>
  <c r="J325" i="3"/>
  <c r="Q325" i="3" s="1"/>
  <c r="C325" i="3"/>
  <c r="I325" i="3"/>
  <c r="M325" i="3" s="1"/>
  <c r="N325" i="3" s="1"/>
  <c r="A326" i="3"/>
  <c r="T323" i="3" l="1"/>
  <c r="V323" i="3" s="1"/>
  <c r="P325" i="3"/>
  <c r="S324" i="3"/>
  <c r="B326" i="3"/>
  <c r="E326" i="3"/>
  <c r="F326" i="3"/>
  <c r="H326" i="3"/>
  <c r="C326" i="3"/>
  <c r="D326" i="3"/>
  <c r="I326" i="3"/>
  <c r="M326" i="3" s="1"/>
  <c r="N326" i="3" s="1"/>
  <c r="J326" i="3"/>
  <c r="Q326" i="3" s="1"/>
  <c r="G326" i="3"/>
  <c r="L325" i="3"/>
  <c r="R325" i="3" s="1"/>
  <c r="W325" i="3" s="1"/>
  <c r="A327" i="3"/>
  <c r="T324" i="3" l="1"/>
  <c r="V324" i="3" s="1"/>
  <c r="P326" i="3"/>
  <c r="S325" i="3"/>
  <c r="B327" i="3"/>
  <c r="G327" i="3"/>
  <c r="H327" i="3"/>
  <c r="C327" i="3"/>
  <c r="D327" i="3"/>
  <c r="E327" i="3"/>
  <c r="F327" i="3"/>
  <c r="J327" i="3"/>
  <c r="Q327" i="3" s="1"/>
  <c r="I327" i="3"/>
  <c r="M327" i="3" s="1"/>
  <c r="N327" i="3" s="1"/>
  <c r="L326" i="3"/>
  <c r="R326" i="3" s="1"/>
  <c r="W326" i="3" s="1"/>
  <c r="A328" i="3"/>
  <c r="T325" i="3" l="1"/>
  <c r="V325" i="3" s="1"/>
  <c r="P327" i="3"/>
  <c r="S326" i="3"/>
  <c r="L327" i="3"/>
  <c r="R327" i="3" s="1"/>
  <c r="W327" i="3" s="1"/>
  <c r="B328" i="3"/>
  <c r="E328" i="3"/>
  <c r="F328" i="3"/>
  <c r="C328" i="3"/>
  <c r="D328" i="3"/>
  <c r="J328" i="3"/>
  <c r="Q328" i="3" s="1"/>
  <c r="G328" i="3"/>
  <c r="I328" i="3"/>
  <c r="M328" i="3" s="1"/>
  <c r="N328" i="3" s="1"/>
  <c r="H328" i="3"/>
  <c r="A329" i="3"/>
  <c r="T326" i="3" l="1"/>
  <c r="V326" i="3" s="1"/>
  <c r="P328" i="3"/>
  <c r="S327" i="3"/>
  <c r="L328" i="3"/>
  <c r="R328" i="3" s="1"/>
  <c r="W328" i="3" s="1"/>
  <c r="B329" i="3"/>
  <c r="F329" i="3"/>
  <c r="G329" i="3"/>
  <c r="H329" i="3"/>
  <c r="I329" i="3"/>
  <c r="M329" i="3" s="1"/>
  <c r="N329" i="3" s="1"/>
  <c r="J329" i="3"/>
  <c r="Q329" i="3" s="1"/>
  <c r="C329" i="3"/>
  <c r="D329" i="3"/>
  <c r="E329" i="3"/>
  <c r="A330" i="3"/>
  <c r="T327" i="3" l="1"/>
  <c r="V327" i="3" s="1"/>
  <c r="P329" i="3"/>
  <c r="S328" i="3"/>
  <c r="L329" i="3"/>
  <c r="R329" i="3" s="1"/>
  <c r="W329" i="3" s="1"/>
  <c r="B330" i="3"/>
  <c r="E330" i="3"/>
  <c r="F330" i="3"/>
  <c r="C330" i="3"/>
  <c r="D330" i="3"/>
  <c r="G330" i="3"/>
  <c r="J330" i="3"/>
  <c r="Q330" i="3" s="1"/>
  <c r="H330" i="3"/>
  <c r="I330" i="3"/>
  <c r="M330" i="3" s="1"/>
  <c r="N330" i="3" s="1"/>
  <c r="A331" i="3"/>
  <c r="T328" i="3" l="1"/>
  <c r="V328" i="3" s="1"/>
  <c r="P330" i="3"/>
  <c r="S329" i="3"/>
  <c r="L330" i="3"/>
  <c r="R330" i="3" s="1"/>
  <c r="W330" i="3" s="1"/>
  <c r="B331" i="3"/>
  <c r="J331" i="3"/>
  <c r="Q331" i="3" s="1"/>
  <c r="F331" i="3"/>
  <c r="G331" i="3"/>
  <c r="H331" i="3"/>
  <c r="E331" i="3"/>
  <c r="I331" i="3"/>
  <c r="M331" i="3" s="1"/>
  <c r="N331" i="3" s="1"/>
  <c r="C331" i="3"/>
  <c r="D331" i="3"/>
  <c r="A332" i="3"/>
  <c r="T329" i="3" l="1"/>
  <c r="V329" i="3" s="1"/>
  <c r="P331" i="3"/>
  <c r="S330" i="3"/>
  <c r="B332" i="3"/>
  <c r="E332" i="3"/>
  <c r="F332" i="3"/>
  <c r="G332" i="3"/>
  <c r="H332" i="3"/>
  <c r="D332" i="3"/>
  <c r="C332" i="3"/>
  <c r="I332" i="3"/>
  <c r="M332" i="3" s="1"/>
  <c r="N332" i="3" s="1"/>
  <c r="J332" i="3"/>
  <c r="Q332" i="3" s="1"/>
  <c r="L331" i="3"/>
  <c r="R331" i="3" s="1"/>
  <c r="W331" i="3" s="1"/>
  <c r="A333" i="3"/>
  <c r="T330" i="3" l="1"/>
  <c r="V330" i="3" s="1"/>
  <c r="P332" i="3"/>
  <c r="S331" i="3"/>
  <c r="L332" i="3"/>
  <c r="R332" i="3" s="1"/>
  <c r="W332" i="3" s="1"/>
  <c r="B333" i="3"/>
  <c r="C333" i="3"/>
  <c r="D333" i="3"/>
  <c r="H333" i="3"/>
  <c r="I333" i="3"/>
  <c r="M333" i="3" s="1"/>
  <c r="N333" i="3" s="1"/>
  <c r="E333" i="3"/>
  <c r="F333" i="3"/>
  <c r="J333" i="3"/>
  <c r="Q333" i="3" s="1"/>
  <c r="G333" i="3"/>
  <c r="A334" i="3"/>
  <c r="T331" i="3" l="1"/>
  <c r="V331" i="3" s="1"/>
  <c r="P333" i="3"/>
  <c r="S332" i="3"/>
  <c r="L333" i="3"/>
  <c r="R333" i="3" s="1"/>
  <c r="W333" i="3" s="1"/>
  <c r="B334" i="3"/>
  <c r="E334" i="3"/>
  <c r="F334" i="3"/>
  <c r="C334" i="3"/>
  <c r="J334" i="3"/>
  <c r="Q334" i="3" s="1"/>
  <c r="I334" i="3"/>
  <c r="M334" i="3" s="1"/>
  <c r="N334" i="3" s="1"/>
  <c r="G334" i="3"/>
  <c r="H334" i="3"/>
  <c r="D334" i="3"/>
  <c r="A335" i="3"/>
  <c r="T332" i="3" l="1"/>
  <c r="V332" i="3" s="1"/>
  <c r="P334" i="3"/>
  <c r="S333" i="3"/>
  <c r="B335" i="3"/>
  <c r="C335" i="3"/>
  <c r="D335" i="3"/>
  <c r="F335" i="3"/>
  <c r="G335" i="3"/>
  <c r="H335" i="3"/>
  <c r="I335" i="3"/>
  <c r="M335" i="3" s="1"/>
  <c r="N335" i="3" s="1"/>
  <c r="J335" i="3"/>
  <c r="Q335" i="3" s="1"/>
  <c r="E335" i="3"/>
  <c r="L334" i="3"/>
  <c r="R334" i="3" s="1"/>
  <c r="W334" i="3" s="1"/>
  <c r="A336" i="3"/>
  <c r="T333" i="3" l="1"/>
  <c r="V333" i="3" s="1"/>
  <c r="P335" i="3"/>
  <c r="S334" i="3"/>
  <c r="L335" i="3"/>
  <c r="R335" i="3" s="1"/>
  <c r="W335" i="3" s="1"/>
  <c r="B336" i="3"/>
  <c r="E336" i="3"/>
  <c r="F336" i="3"/>
  <c r="D336" i="3"/>
  <c r="G336" i="3"/>
  <c r="H336" i="3"/>
  <c r="C336" i="3"/>
  <c r="I336" i="3"/>
  <c r="M336" i="3" s="1"/>
  <c r="N336" i="3" s="1"/>
  <c r="J336" i="3"/>
  <c r="Q336" i="3" s="1"/>
  <c r="A337" i="3"/>
  <c r="T334" i="3" l="1"/>
  <c r="V334" i="3" s="1"/>
  <c r="P336" i="3"/>
  <c r="S335" i="3"/>
  <c r="B337" i="3"/>
  <c r="E337" i="3"/>
  <c r="F337" i="3"/>
  <c r="G337" i="3"/>
  <c r="H337" i="3"/>
  <c r="C337" i="3"/>
  <c r="D337" i="3"/>
  <c r="I337" i="3"/>
  <c r="M337" i="3" s="1"/>
  <c r="N337" i="3" s="1"/>
  <c r="J337" i="3"/>
  <c r="Q337" i="3" s="1"/>
  <c r="L336" i="3"/>
  <c r="R336" i="3" s="1"/>
  <c r="W336" i="3" s="1"/>
  <c r="A338" i="3"/>
  <c r="T335" i="3" l="1"/>
  <c r="V335" i="3" s="1"/>
  <c r="P337" i="3"/>
  <c r="S336" i="3"/>
  <c r="L337" i="3"/>
  <c r="R337" i="3" s="1"/>
  <c r="W337" i="3" s="1"/>
  <c r="B338" i="3"/>
  <c r="E338" i="3"/>
  <c r="F338" i="3"/>
  <c r="D338" i="3"/>
  <c r="G338" i="3"/>
  <c r="H338" i="3"/>
  <c r="I338" i="3"/>
  <c r="M338" i="3" s="1"/>
  <c r="N338" i="3" s="1"/>
  <c r="C338" i="3"/>
  <c r="J338" i="3"/>
  <c r="Q338" i="3" s="1"/>
  <c r="A339" i="3"/>
  <c r="T336" i="3" l="1"/>
  <c r="V336" i="3" s="1"/>
  <c r="P338" i="3"/>
  <c r="S337" i="3"/>
  <c r="L338" i="3"/>
  <c r="R338" i="3" s="1"/>
  <c r="W338" i="3" s="1"/>
  <c r="B339" i="3"/>
  <c r="G339" i="3"/>
  <c r="H339" i="3"/>
  <c r="C339" i="3"/>
  <c r="D339" i="3"/>
  <c r="E339" i="3"/>
  <c r="I339" i="3"/>
  <c r="M339" i="3" s="1"/>
  <c r="N339" i="3" s="1"/>
  <c r="F339" i="3"/>
  <c r="J339" i="3"/>
  <c r="Q339" i="3" s="1"/>
  <c r="A340" i="3"/>
  <c r="T337" i="3" l="1"/>
  <c r="V337" i="3" s="1"/>
  <c r="P339" i="3"/>
  <c r="S338" i="3"/>
  <c r="B340" i="3"/>
  <c r="E340" i="3"/>
  <c r="F340" i="3"/>
  <c r="G340" i="3"/>
  <c r="H340" i="3"/>
  <c r="D340" i="3"/>
  <c r="C340" i="3"/>
  <c r="I340" i="3"/>
  <c r="M340" i="3" s="1"/>
  <c r="N340" i="3" s="1"/>
  <c r="J340" i="3"/>
  <c r="Q340" i="3" s="1"/>
  <c r="L339" i="3"/>
  <c r="R339" i="3" s="1"/>
  <c r="W339" i="3" s="1"/>
  <c r="A341" i="3"/>
  <c r="T338" i="3" l="1"/>
  <c r="V338" i="3" s="1"/>
  <c r="P340" i="3"/>
  <c r="S339" i="3"/>
  <c r="L340" i="3"/>
  <c r="R340" i="3" s="1"/>
  <c r="W340" i="3" s="1"/>
  <c r="B341" i="3"/>
  <c r="D341" i="3"/>
  <c r="E341" i="3"/>
  <c r="F341" i="3"/>
  <c r="G341" i="3"/>
  <c r="H341" i="3"/>
  <c r="C341" i="3"/>
  <c r="J341" i="3"/>
  <c r="Q341" i="3" s="1"/>
  <c r="I341" i="3"/>
  <c r="M341" i="3" s="1"/>
  <c r="N341" i="3" s="1"/>
  <c r="A342" i="3"/>
  <c r="T339" i="3" l="1"/>
  <c r="V339" i="3" s="1"/>
  <c r="P341" i="3"/>
  <c r="L341" i="3"/>
  <c r="R341" i="3" s="1"/>
  <c r="W341" i="3" s="1"/>
  <c r="S340" i="3"/>
  <c r="B342" i="3"/>
  <c r="E342" i="3"/>
  <c r="F342" i="3"/>
  <c r="C342" i="3"/>
  <c r="D342" i="3"/>
  <c r="J342" i="3"/>
  <c r="Q342" i="3" s="1"/>
  <c r="I342" i="3"/>
  <c r="M342" i="3" s="1"/>
  <c r="N342" i="3" s="1"/>
  <c r="G342" i="3"/>
  <c r="H342" i="3"/>
  <c r="A343" i="3"/>
  <c r="T340" i="3" l="1"/>
  <c r="V340" i="3" s="1"/>
  <c r="P342" i="3"/>
  <c r="S341" i="3"/>
  <c r="B343" i="3"/>
  <c r="H343" i="3"/>
  <c r="J343" i="3"/>
  <c r="Q343" i="3" s="1"/>
  <c r="I343" i="3"/>
  <c r="M343" i="3" s="1"/>
  <c r="N343" i="3" s="1"/>
  <c r="F343" i="3"/>
  <c r="G343" i="3"/>
  <c r="C343" i="3"/>
  <c r="D343" i="3"/>
  <c r="E343" i="3"/>
  <c r="L342" i="3"/>
  <c r="R342" i="3" s="1"/>
  <c r="W342" i="3" s="1"/>
  <c r="A344" i="3"/>
  <c r="T341" i="3" l="1"/>
  <c r="V341" i="3" s="1"/>
  <c r="P343" i="3"/>
  <c r="S342" i="3"/>
  <c r="B344" i="3"/>
  <c r="E344" i="3"/>
  <c r="F344" i="3"/>
  <c r="G344" i="3"/>
  <c r="H344" i="3"/>
  <c r="C344" i="3"/>
  <c r="D344" i="3"/>
  <c r="I344" i="3"/>
  <c r="M344" i="3" s="1"/>
  <c r="N344" i="3" s="1"/>
  <c r="J344" i="3"/>
  <c r="Q344" i="3" s="1"/>
  <c r="L343" i="3"/>
  <c r="R343" i="3" s="1"/>
  <c r="W343" i="3" s="1"/>
  <c r="A345" i="3"/>
  <c r="T342" i="3" l="1"/>
  <c r="V342" i="3" s="1"/>
  <c r="P344" i="3"/>
  <c r="S343" i="3"/>
  <c r="L344" i="3"/>
  <c r="R344" i="3" s="1"/>
  <c r="W344" i="3" s="1"/>
  <c r="B345" i="3"/>
  <c r="F345" i="3"/>
  <c r="G345" i="3"/>
  <c r="E345" i="3"/>
  <c r="H345" i="3"/>
  <c r="I345" i="3"/>
  <c r="M345" i="3" s="1"/>
  <c r="N345" i="3" s="1"/>
  <c r="C345" i="3"/>
  <c r="J345" i="3"/>
  <c r="Q345" i="3" s="1"/>
  <c r="D345" i="3"/>
  <c r="A346" i="3"/>
  <c r="T343" i="3" l="1"/>
  <c r="V343" i="3" s="1"/>
  <c r="P345" i="3"/>
  <c r="S344" i="3"/>
  <c r="L345" i="3"/>
  <c r="R345" i="3" s="1"/>
  <c r="W345" i="3" s="1"/>
  <c r="B346" i="3"/>
  <c r="E346" i="3"/>
  <c r="F346" i="3"/>
  <c r="H346" i="3"/>
  <c r="C346" i="3"/>
  <c r="J346" i="3"/>
  <c r="Q346" i="3" s="1"/>
  <c r="I346" i="3"/>
  <c r="M346" i="3" s="1"/>
  <c r="N346" i="3" s="1"/>
  <c r="G346" i="3"/>
  <c r="D346" i="3"/>
  <c r="A347" i="3"/>
  <c r="T344" i="3" l="1"/>
  <c r="V344" i="3" s="1"/>
  <c r="P346" i="3"/>
  <c r="S345" i="3"/>
  <c r="L346" i="3"/>
  <c r="R346" i="3" s="1"/>
  <c r="W346" i="3" s="1"/>
  <c r="B347" i="3"/>
  <c r="C347" i="3"/>
  <c r="D347" i="3"/>
  <c r="E347" i="3"/>
  <c r="F347" i="3"/>
  <c r="I347" i="3"/>
  <c r="M347" i="3" s="1"/>
  <c r="N347" i="3" s="1"/>
  <c r="J347" i="3"/>
  <c r="Q347" i="3" s="1"/>
  <c r="G347" i="3"/>
  <c r="H347" i="3"/>
  <c r="A348" i="3"/>
  <c r="T345" i="3" l="1"/>
  <c r="V345" i="3" s="1"/>
  <c r="P347" i="3"/>
  <c r="S346" i="3"/>
  <c r="L347" i="3"/>
  <c r="R347" i="3" s="1"/>
  <c r="W347" i="3" s="1"/>
  <c r="B348" i="3"/>
  <c r="E348" i="3"/>
  <c r="F348" i="3"/>
  <c r="J348" i="3"/>
  <c r="Q348" i="3" s="1"/>
  <c r="H348" i="3"/>
  <c r="C348" i="3"/>
  <c r="D348" i="3"/>
  <c r="G348" i="3"/>
  <c r="I348" i="3"/>
  <c r="M348" i="3" s="1"/>
  <c r="N348" i="3" s="1"/>
  <c r="A349" i="3"/>
  <c r="T346" i="3" l="1"/>
  <c r="V346" i="3" s="1"/>
  <c r="P348" i="3"/>
  <c r="S347" i="3"/>
  <c r="B349" i="3"/>
  <c r="E349" i="3"/>
  <c r="F349" i="3"/>
  <c r="H349" i="3"/>
  <c r="C349" i="3"/>
  <c r="D349" i="3"/>
  <c r="G349" i="3"/>
  <c r="J349" i="3"/>
  <c r="Q349" i="3" s="1"/>
  <c r="I349" i="3"/>
  <c r="M349" i="3" s="1"/>
  <c r="N349" i="3" s="1"/>
  <c r="L348" i="3"/>
  <c r="R348" i="3" s="1"/>
  <c r="W348" i="3" s="1"/>
  <c r="A350" i="3"/>
  <c r="T347" i="3" l="1"/>
  <c r="V347" i="3" s="1"/>
  <c r="P349" i="3"/>
  <c r="S348" i="3"/>
  <c r="B350" i="3"/>
  <c r="E350" i="3"/>
  <c r="F350" i="3"/>
  <c r="C350" i="3"/>
  <c r="D350" i="3"/>
  <c r="I350" i="3"/>
  <c r="M350" i="3" s="1"/>
  <c r="N350" i="3" s="1"/>
  <c r="G350" i="3"/>
  <c r="H350" i="3"/>
  <c r="J350" i="3"/>
  <c r="Q350" i="3" s="1"/>
  <c r="L349" i="3"/>
  <c r="R349" i="3" s="1"/>
  <c r="W349" i="3" s="1"/>
  <c r="A351" i="3"/>
  <c r="T348" i="3" l="1"/>
  <c r="V348" i="3" s="1"/>
  <c r="P350" i="3"/>
  <c r="S349" i="3"/>
  <c r="L350" i="3"/>
  <c r="R350" i="3" s="1"/>
  <c r="W350" i="3" s="1"/>
  <c r="B351" i="3"/>
  <c r="G351" i="3"/>
  <c r="H351" i="3"/>
  <c r="C351" i="3"/>
  <c r="D351" i="3"/>
  <c r="E351" i="3"/>
  <c r="F351" i="3"/>
  <c r="J351" i="3"/>
  <c r="Q351" i="3" s="1"/>
  <c r="I351" i="3"/>
  <c r="M351" i="3" s="1"/>
  <c r="N351" i="3" s="1"/>
  <c r="A352" i="3"/>
  <c r="T349" i="3" l="1"/>
  <c r="V349" i="3" s="1"/>
  <c r="P351" i="3"/>
  <c r="S350" i="3"/>
  <c r="B352" i="3"/>
  <c r="E352" i="3"/>
  <c r="F352" i="3"/>
  <c r="H352" i="3"/>
  <c r="I352" i="3"/>
  <c r="M352" i="3" s="1"/>
  <c r="N352" i="3" s="1"/>
  <c r="G352" i="3"/>
  <c r="C352" i="3"/>
  <c r="D352" i="3"/>
  <c r="J352" i="3"/>
  <c r="Q352" i="3" s="1"/>
  <c r="L351" i="3"/>
  <c r="R351" i="3" s="1"/>
  <c r="W351" i="3" s="1"/>
  <c r="A353" i="3"/>
  <c r="T350" i="3" l="1"/>
  <c r="V350" i="3" s="1"/>
  <c r="P352" i="3"/>
  <c r="S351" i="3"/>
  <c r="L352" i="3"/>
  <c r="R352" i="3" s="1"/>
  <c r="W352" i="3" s="1"/>
  <c r="B353" i="3"/>
  <c r="C353" i="3"/>
  <c r="D353" i="3"/>
  <c r="E353" i="3"/>
  <c r="F353" i="3"/>
  <c r="J353" i="3"/>
  <c r="Q353" i="3" s="1"/>
  <c r="I353" i="3"/>
  <c r="M353" i="3" s="1"/>
  <c r="N353" i="3" s="1"/>
  <c r="G353" i="3"/>
  <c r="H353" i="3"/>
  <c r="A354" i="3"/>
  <c r="T351" i="3" l="1"/>
  <c r="V351" i="3" s="1"/>
  <c r="P353" i="3"/>
  <c r="S352" i="3"/>
  <c r="L353" i="3"/>
  <c r="R353" i="3" s="1"/>
  <c r="W353" i="3" s="1"/>
  <c r="B354" i="3"/>
  <c r="E354" i="3"/>
  <c r="F354" i="3"/>
  <c r="C354" i="3"/>
  <c r="D354" i="3"/>
  <c r="J354" i="3"/>
  <c r="Q354" i="3" s="1"/>
  <c r="H354" i="3"/>
  <c r="G354" i="3"/>
  <c r="I354" i="3"/>
  <c r="M354" i="3" s="1"/>
  <c r="N354" i="3" s="1"/>
  <c r="A355" i="3"/>
  <c r="T352" i="3" l="1"/>
  <c r="V352" i="3" s="1"/>
  <c r="P354" i="3"/>
  <c r="S353" i="3"/>
  <c r="L354" i="3"/>
  <c r="R354" i="3" s="1"/>
  <c r="W354" i="3" s="1"/>
  <c r="B355" i="3"/>
  <c r="F355" i="3"/>
  <c r="G355" i="3"/>
  <c r="H355" i="3"/>
  <c r="J355" i="3"/>
  <c r="Q355" i="3" s="1"/>
  <c r="C355" i="3"/>
  <c r="D355" i="3"/>
  <c r="E355" i="3"/>
  <c r="I355" i="3"/>
  <c r="M355" i="3" s="1"/>
  <c r="N355" i="3" s="1"/>
  <c r="A356" i="3"/>
  <c r="T353" i="3" l="1"/>
  <c r="V353" i="3" s="1"/>
  <c r="P355" i="3"/>
  <c r="S354" i="3"/>
  <c r="B356" i="3"/>
  <c r="E356" i="3"/>
  <c r="F356" i="3"/>
  <c r="G356" i="3"/>
  <c r="H356" i="3"/>
  <c r="I356" i="3"/>
  <c r="M356" i="3" s="1"/>
  <c r="N356" i="3" s="1"/>
  <c r="D356" i="3"/>
  <c r="J356" i="3"/>
  <c r="Q356" i="3" s="1"/>
  <c r="C356" i="3"/>
  <c r="L355" i="3"/>
  <c r="R355" i="3" s="1"/>
  <c r="W355" i="3" s="1"/>
  <c r="A357" i="3"/>
  <c r="T354" i="3" l="1"/>
  <c r="V354" i="3" s="1"/>
  <c r="P356" i="3"/>
  <c r="L356" i="3"/>
  <c r="R356" i="3" s="1"/>
  <c r="W356" i="3" s="1"/>
  <c r="S355" i="3"/>
  <c r="B357" i="3"/>
  <c r="D357" i="3"/>
  <c r="E357" i="3"/>
  <c r="C357" i="3"/>
  <c r="F357" i="3"/>
  <c r="G357" i="3"/>
  <c r="J357" i="3"/>
  <c r="Q357" i="3" s="1"/>
  <c r="H357" i="3"/>
  <c r="I357" i="3"/>
  <c r="M357" i="3" s="1"/>
  <c r="N357" i="3" s="1"/>
  <c r="A358" i="3"/>
  <c r="T355" i="3" l="1"/>
  <c r="V355" i="3" s="1"/>
  <c r="P357" i="3"/>
  <c r="S356" i="3"/>
  <c r="B358" i="3"/>
  <c r="E358" i="3"/>
  <c r="F358" i="3"/>
  <c r="D358" i="3"/>
  <c r="G358" i="3"/>
  <c r="H358" i="3"/>
  <c r="J358" i="3"/>
  <c r="Q358" i="3" s="1"/>
  <c r="I358" i="3"/>
  <c r="M358" i="3" s="1"/>
  <c r="N358" i="3" s="1"/>
  <c r="C358" i="3"/>
  <c r="L357" i="3"/>
  <c r="R357" i="3" s="1"/>
  <c r="W357" i="3" s="1"/>
  <c r="A359" i="3"/>
  <c r="T356" i="3" l="1"/>
  <c r="V356" i="3" s="1"/>
  <c r="P358" i="3"/>
  <c r="S357" i="3"/>
  <c r="L358" i="3"/>
  <c r="R358" i="3" s="1"/>
  <c r="W358" i="3" s="1"/>
  <c r="B359" i="3"/>
  <c r="C359" i="3"/>
  <c r="D359" i="3"/>
  <c r="F359" i="3"/>
  <c r="G359" i="3"/>
  <c r="H359" i="3"/>
  <c r="J359" i="3"/>
  <c r="Q359" i="3" s="1"/>
  <c r="I359" i="3"/>
  <c r="M359" i="3" s="1"/>
  <c r="N359" i="3" s="1"/>
  <c r="E359" i="3"/>
  <c r="A360" i="3"/>
  <c r="T357" i="3" l="1"/>
  <c r="V357" i="3" s="1"/>
  <c r="P359" i="3"/>
  <c r="S358" i="3"/>
  <c r="L359" i="3"/>
  <c r="R359" i="3" s="1"/>
  <c r="W359" i="3" s="1"/>
  <c r="B360" i="3"/>
  <c r="E360" i="3"/>
  <c r="F360" i="3"/>
  <c r="G360" i="3"/>
  <c r="H360" i="3"/>
  <c r="J360" i="3"/>
  <c r="Q360" i="3" s="1"/>
  <c r="I360" i="3"/>
  <c r="M360" i="3" s="1"/>
  <c r="N360" i="3" s="1"/>
  <c r="D360" i="3"/>
  <c r="C360" i="3"/>
  <c r="A361" i="3"/>
  <c r="T358" i="3" l="1"/>
  <c r="V358" i="3" s="1"/>
  <c r="P360" i="3"/>
  <c r="S359" i="3"/>
  <c r="L360" i="3"/>
  <c r="R360" i="3" s="1"/>
  <c r="W360" i="3" s="1"/>
  <c r="B361" i="3"/>
  <c r="E361" i="3"/>
  <c r="F361" i="3"/>
  <c r="D361" i="3"/>
  <c r="G361" i="3"/>
  <c r="H361" i="3"/>
  <c r="J361" i="3"/>
  <c r="Q361" i="3" s="1"/>
  <c r="I361" i="3"/>
  <c r="M361" i="3" s="1"/>
  <c r="N361" i="3" s="1"/>
  <c r="C361" i="3"/>
  <c r="A362" i="3"/>
  <c r="T359" i="3" l="1"/>
  <c r="V359" i="3" s="1"/>
  <c r="P361" i="3"/>
  <c r="S360" i="3"/>
  <c r="B362" i="3"/>
  <c r="E362" i="3"/>
  <c r="F362" i="3"/>
  <c r="I362" i="3"/>
  <c r="M362" i="3" s="1"/>
  <c r="N362" i="3" s="1"/>
  <c r="J362" i="3"/>
  <c r="Q362" i="3" s="1"/>
  <c r="G362" i="3"/>
  <c r="H362" i="3"/>
  <c r="D362" i="3"/>
  <c r="C362" i="3"/>
  <c r="L361" i="3"/>
  <c r="R361" i="3" s="1"/>
  <c r="W361" i="3" s="1"/>
  <c r="A363" i="3"/>
  <c r="T360" i="3" l="1"/>
  <c r="V360" i="3" s="1"/>
  <c r="P362" i="3"/>
  <c r="S361" i="3"/>
  <c r="L362" i="3"/>
  <c r="R362" i="3" s="1"/>
  <c r="W362" i="3" s="1"/>
  <c r="B363" i="3"/>
  <c r="G363" i="3"/>
  <c r="H363" i="3"/>
  <c r="E363" i="3"/>
  <c r="F363" i="3"/>
  <c r="C363" i="3"/>
  <c r="D363" i="3"/>
  <c r="J363" i="3"/>
  <c r="Q363" i="3" s="1"/>
  <c r="I363" i="3"/>
  <c r="M363" i="3" s="1"/>
  <c r="N363" i="3" s="1"/>
  <c r="A364" i="3"/>
  <c r="T361" i="3" l="1"/>
  <c r="V361" i="3" s="1"/>
  <c r="P363" i="3"/>
  <c r="S362" i="3"/>
  <c r="B364" i="3"/>
  <c r="E364" i="3"/>
  <c r="F364" i="3"/>
  <c r="D364" i="3"/>
  <c r="G364" i="3"/>
  <c r="H364" i="3"/>
  <c r="C364" i="3"/>
  <c r="I364" i="3"/>
  <c r="M364" i="3" s="1"/>
  <c r="N364" i="3" s="1"/>
  <c r="J364" i="3"/>
  <c r="Q364" i="3" s="1"/>
  <c r="L363" i="3"/>
  <c r="R363" i="3" s="1"/>
  <c r="W363" i="3" s="1"/>
  <c r="A365" i="3"/>
  <c r="T362" i="3" l="1"/>
  <c r="V362" i="3" s="1"/>
  <c r="P364" i="3"/>
  <c r="S363" i="3"/>
  <c r="L364" i="3"/>
  <c r="R364" i="3" s="1"/>
  <c r="W364" i="3" s="1"/>
  <c r="B365" i="3"/>
  <c r="C365" i="3"/>
  <c r="D365" i="3"/>
  <c r="F365" i="3"/>
  <c r="G365" i="3"/>
  <c r="H365" i="3"/>
  <c r="I365" i="3"/>
  <c r="M365" i="3" s="1"/>
  <c r="N365" i="3" s="1"/>
  <c r="E365" i="3"/>
  <c r="J365" i="3"/>
  <c r="Q365" i="3" s="1"/>
  <c r="A366" i="3"/>
  <c r="T363" i="3" l="1"/>
  <c r="V363" i="3" s="1"/>
  <c r="P365" i="3"/>
  <c r="S364" i="3"/>
  <c r="L365" i="3"/>
  <c r="R365" i="3" s="1"/>
  <c r="W365" i="3" s="1"/>
  <c r="B366" i="3"/>
  <c r="F366" i="3"/>
  <c r="C366" i="3"/>
  <c r="D366" i="3"/>
  <c r="J366" i="3"/>
  <c r="Q366" i="3" s="1"/>
  <c r="I366" i="3"/>
  <c r="M366" i="3" s="1"/>
  <c r="N366" i="3" s="1"/>
  <c r="E366" i="3"/>
  <c r="G366" i="3"/>
  <c r="H366" i="3"/>
  <c r="A367" i="3"/>
  <c r="T364" i="3" l="1"/>
  <c r="V364" i="3" s="1"/>
  <c r="P366" i="3"/>
  <c r="S365" i="3"/>
  <c r="L366" i="3"/>
  <c r="R366" i="3" s="1"/>
  <c r="W366" i="3" s="1"/>
  <c r="B367" i="3"/>
  <c r="C367" i="3"/>
  <c r="D367" i="3"/>
  <c r="E367" i="3"/>
  <c r="J367" i="3"/>
  <c r="Q367" i="3" s="1"/>
  <c r="H367" i="3"/>
  <c r="G367" i="3"/>
  <c r="I367" i="3"/>
  <c r="M367" i="3" s="1"/>
  <c r="N367" i="3" s="1"/>
  <c r="F367" i="3"/>
  <c r="A368" i="3"/>
  <c r="T365" i="3" l="1"/>
  <c r="V365" i="3" s="1"/>
  <c r="P367" i="3"/>
  <c r="S366" i="3"/>
  <c r="B368" i="3"/>
  <c r="F368" i="3"/>
  <c r="D368" i="3"/>
  <c r="E368" i="3"/>
  <c r="C368" i="3"/>
  <c r="G368" i="3"/>
  <c r="H368" i="3"/>
  <c r="I368" i="3"/>
  <c r="M368" i="3" s="1"/>
  <c r="N368" i="3" s="1"/>
  <c r="J368" i="3"/>
  <c r="Q368" i="3" s="1"/>
  <c r="L367" i="3"/>
  <c r="R367" i="3" s="1"/>
  <c r="W367" i="3" s="1"/>
  <c r="A369" i="3"/>
  <c r="T366" i="3" l="1"/>
  <c r="V366" i="3" s="1"/>
  <c r="P368" i="3"/>
  <c r="S367" i="3"/>
  <c r="L368" i="3"/>
  <c r="R368" i="3" s="1"/>
  <c r="W368" i="3" s="1"/>
  <c r="B369" i="3"/>
  <c r="F369" i="3"/>
  <c r="G369" i="3"/>
  <c r="H369" i="3"/>
  <c r="C369" i="3"/>
  <c r="I369" i="3"/>
  <c r="M369" i="3" s="1"/>
  <c r="N369" i="3" s="1"/>
  <c r="D369" i="3"/>
  <c r="E369" i="3"/>
  <c r="J369" i="3"/>
  <c r="Q369" i="3" s="1"/>
  <c r="A370" i="3"/>
  <c r="T367" i="3" l="1"/>
  <c r="V367" i="3" s="1"/>
  <c r="P369" i="3"/>
  <c r="S368" i="3"/>
  <c r="L369" i="3"/>
  <c r="R369" i="3" s="1"/>
  <c r="W369" i="3" s="1"/>
  <c r="B370" i="3"/>
  <c r="F370" i="3"/>
  <c r="E370" i="3"/>
  <c r="G370" i="3"/>
  <c r="C370" i="3"/>
  <c r="J370" i="3"/>
  <c r="Q370" i="3" s="1"/>
  <c r="D370" i="3"/>
  <c r="H370" i="3"/>
  <c r="I370" i="3"/>
  <c r="M370" i="3" s="1"/>
  <c r="N370" i="3" s="1"/>
  <c r="A371" i="3"/>
  <c r="T368" i="3" l="1"/>
  <c r="V368" i="3" s="1"/>
  <c r="P370" i="3"/>
  <c r="S369" i="3"/>
  <c r="L370" i="3"/>
  <c r="R370" i="3" s="1"/>
  <c r="W370" i="3" s="1"/>
  <c r="B371" i="3"/>
  <c r="F371" i="3"/>
  <c r="G371" i="3"/>
  <c r="H371" i="3"/>
  <c r="I371" i="3"/>
  <c r="M371" i="3" s="1"/>
  <c r="N371" i="3" s="1"/>
  <c r="C371" i="3"/>
  <c r="J371" i="3"/>
  <c r="Q371" i="3" s="1"/>
  <c r="D371" i="3"/>
  <c r="E371" i="3"/>
  <c r="A372" i="3"/>
  <c r="T369" i="3" l="1"/>
  <c r="V369" i="3" s="1"/>
  <c r="P371" i="3"/>
  <c r="S370" i="3"/>
  <c r="L371" i="3"/>
  <c r="R371" i="3" s="1"/>
  <c r="W371" i="3" s="1"/>
  <c r="B372" i="3"/>
  <c r="G372" i="3"/>
  <c r="C372" i="3"/>
  <c r="D372" i="3"/>
  <c r="E372" i="3"/>
  <c r="F372" i="3"/>
  <c r="H372" i="3"/>
  <c r="I372" i="3"/>
  <c r="M372" i="3" s="1"/>
  <c r="N372" i="3" s="1"/>
  <c r="J372" i="3"/>
  <c r="Q372" i="3" s="1"/>
  <c r="A373" i="3"/>
  <c r="T370" i="3" l="1"/>
  <c r="V370" i="3" s="1"/>
  <c r="P372" i="3"/>
  <c r="S371" i="3"/>
  <c r="L372" i="3"/>
  <c r="R372" i="3" s="1"/>
  <c r="W372" i="3" s="1"/>
  <c r="B373" i="3"/>
  <c r="C373" i="3"/>
  <c r="F373" i="3"/>
  <c r="J373" i="3"/>
  <c r="Q373" i="3" s="1"/>
  <c r="G373" i="3"/>
  <c r="I373" i="3"/>
  <c r="M373" i="3" s="1"/>
  <c r="N373" i="3" s="1"/>
  <c r="H373" i="3"/>
  <c r="D373" i="3"/>
  <c r="E373" i="3"/>
  <c r="A374" i="3"/>
  <c r="T371" i="3" l="1"/>
  <c r="V371" i="3" s="1"/>
  <c r="P373" i="3"/>
  <c r="S372" i="3"/>
  <c r="B374" i="3"/>
  <c r="G374" i="3"/>
  <c r="D374" i="3"/>
  <c r="E374" i="3"/>
  <c r="F374" i="3"/>
  <c r="H374" i="3"/>
  <c r="I374" i="3"/>
  <c r="M374" i="3" s="1"/>
  <c r="N374" i="3" s="1"/>
  <c r="J374" i="3"/>
  <c r="Q374" i="3" s="1"/>
  <c r="C374" i="3"/>
  <c r="L373" i="3"/>
  <c r="R373" i="3" s="1"/>
  <c r="W373" i="3" s="1"/>
  <c r="A375" i="3"/>
  <c r="T372" i="3" l="1"/>
  <c r="V372" i="3" s="1"/>
  <c r="P374" i="3"/>
  <c r="S373" i="3"/>
  <c r="L374" i="3"/>
  <c r="R374" i="3" s="1"/>
  <c r="W374" i="3" s="1"/>
  <c r="B375" i="3"/>
  <c r="C375" i="3"/>
  <c r="G375" i="3"/>
  <c r="H375" i="3"/>
  <c r="J375" i="3"/>
  <c r="Q375" i="3" s="1"/>
  <c r="I375" i="3"/>
  <c r="M375" i="3" s="1"/>
  <c r="N375" i="3" s="1"/>
  <c r="E375" i="3"/>
  <c r="F375" i="3"/>
  <c r="D375" i="3"/>
  <c r="A376" i="3"/>
  <c r="T373" i="3" l="1"/>
  <c r="V373" i="3" s="1"/>
  <c r="P375" i="3"/>
  <c r="S374" i="3"/>
  <c r="L375" i="3"/>
  <c r="R375" i="3" s="1"/>
  <c r="W375" i="3" s="1"/>
  <c r="B376" i="3"/>
  <c r="G376" i="3"/>
  <c r="E376" i="3"/>
  <c r="F376" i="3"/>
  <c r="H376" i="3"/>
  <c r="C376" i="3"/>
  <c r="J376" i="3"/>
  <c r="Q376" i="3" s="1"/>
  <c r="I376" i="3"/>
  <c r="M376" i="3" s="1"/>
  <c r="N376" i="3" s="1"/>
  <c r="D376" i="3"/>
  <c r="A377" i="3"/>
  <c r="T374" i="3" l="1"/>
  <c r="V374" i="3" s="1"/>
  <c r="P376" i="3"/>
  <c r="S375" i="3"/>
  <c r="B377" i="3"/>
  <c r="F377" i="3"/>
  <c r="G377" i="3"/>
  <c r="J377" i="3"/>
  <c r="Q377" i="3" s="1"/>
  <c r="E377" i="3"/>
  <c r="I377" i="3"/>
  <c r="M377" i="3" s="1"/>
  <c r="N377" i="3" s="1"/>
  <c r="D377" i="3"/>
  <c r="C377" i="3"/>
  <c r="H377" i="3"/>
  <c r="L376" i="3"/>
  <c r="R376" i="3" s="1"/>
  <c r="W376" i="3" s="1"/>
  <c r="A378" i="3"/>
  <c r="T375" i="3" l="1"/>
  <c r="V375" i="3" s="1"/>
  <c r="P377" i="3"/>
  <c r="S376" i="3"/>
  <c r="L377" i="3"/>
  <c r="R377" i="3" s="1"/>
  <c r="W377" i="3" s="1"/>
  <c r="B378" i="3"/>
  <c r="G378" i="3"/>
  <c r="F378" i="3"/>
  <c r="H378" i="3"/>
  <c r="J378" i="3"/>
  <c r="Q378" i="3" s="1"/>
  <c r="C378" i="3"/>
  <c r="D378" i="3"/>
  <c r="E378" i="3"/>
  <c r="I378" i="3"/>
  <c r="M378" i="3" s="1"/>
  <c r="N378" i="3" s="1"/>
  <c r="A379" i="3"/>
  <c r="T376" i="3" l="1"/>
  <c r="V376" i="3" s="1"/>
  <c r="P378" i="3"/>
  <c r="S377" i="3"/>
  <c r="B379" i="3"/>
  <c r="C379" i="3"/>
  <c r="J379" i="3"/>
  <c r="Q379" i="3" s="1"/>
  <c r="E379" i="3"/>
  <c r="F379" i="3"/>
  <c r="G379" i="3"/>
  <c r="D379" i="3"/>
  <c r="I379" i="3"/>
  <c r="M379" i="3" s="1"/>
  <c r="N379" i="3" s="1"/>
  <c r="H379" i="3"/>
  <c r="L378" i="3"/>
  <c r="R378" i="3" s="1"/>
  <c r="W378" i="3" s="1"/>
  <c r="A380" i="3"/>
  <c r="T377" i="3" l="1"/>
  <c r="V377" i="3" s="1"/>
  <c r="P379" i="3"/>
  <c r="S378" i="3"/>
  <c r="B380" i="3"/>
  <c r="G380" i="3"/>
  <c r="H380" i="3"/>
  <c r="D380" i="3"/>
  <c r="E380" i="3"/>
  <c r="C380" i="3"/>
  <c r="J380" i="3"/>
  <c r="Q380" i="3" s="1"/>
  <c r="F380" i="3"/>
  <c r="I380" i="3"/>
  <c r="M380" i="3" s="1"/>
  <c r="N380" i="3" s="1"/>
  <c r="L379" i="3"/>
  <c r="R379" i="3" s="1"/>
  <c r="W379" i="3" s="1"/>
  <c r="A381" i="3"/>
  <c r="T378" i="3" l="1"/>
  <c r="V378" i="3" s="1"/>
  <c r="P380" i="3"/>
  <c r="S379" i="3"/>
  <c r="L380" i="3"/>
  <c r="R380" i="3" s="1"/>
  <c r="W380" i="3" s="1"/>
  <c r="B381" i="3"/>
  <c r="C381" i="3"/>
  <c r="H381" i="3"/>
  <c r="D381" i="3"/>
  <c r="I381" i="3"/>
  <c r="M381" i="3" s="1"/>
  <c r="N381" i="3" s="1"/>
  <c r="E381" i="3"/>
  <c r="F381" i="3"/>
  <c r="G381" i="3"/>
  <c r="J381" i="3"/>
  <c r="Q381" i="3" s="1"/>
  <c r="A382" i="3"/>
  <c r="T379" i="3" l="1"/>
  <c r="V379" i="3" s="1"/>
  <c r="P381" i="3"/>
  <c r="S380" i="3"/>
  <c r="L381" i="3"/>
  <c r="R381" i="3" s="1"/>
  <c r="W381" i="3" s="1"/>
  <c r="B382" i="3"/>
  <c r="G382" i="3"/>
  <c r="H382" i="3"/>
  <c r="D382" i="3"/>
  <c r="E382" i="3"/>
  <c r="F382" i="3"/>
  <c r="I382" i="3"/>
  <c r="M382" i="3" s="1"/>
  <c r="N382" i="3" s="1"/>
  <c r="C382" i="3"/>
  <c r="J382" i="3"/>
  <c r="Q382" i="3" s="1"/>
  <c r="A383" i="3"/>
  <c r="T380" i="3" l="1"/>
  <c r="V380" i="3" s="1"/>
  <c r="P382" i="3"/>
  <c r="S381" i="3"/>
  <c r="L382" i="3"/>
  <c r="R382" i="3" s="1"/>
  <c r="W382" i="3" s="1"/>
  <c r="B383" i="3"/>
  <c r="C383" i="3"/>
  <c r="D383" i="3"/>
  <c r="E383" i="3"/>
  <c r="F383" i="3"/>
  <c r="G383" i="3"/>
  <c r="H383" i="3"/>
  <c r="J383" i="3"/>
  <c r="Q383" i="3" s="1"/>
  <c r="I383" i="3"/>
  <c r="M383" i="3" s="1"/>
  <c r="N383" i="3" s="1"/>
  <c r="A384" i="3"/>
  <c r="T381" i="3" l="1"/>
  <c r="V381" i="3" s="1"/>
  <c r="P383" i="3"/>
  <c r="S382" i="3"/>
  <c r="B384" i="3"/>
  <c r="G384" i="3"/>
  <c r="H384" i="3"/>
  <c r="I384" i="3"/>
  <c r="M384" i="3" s="1"/>
  <c r="N384" i="3" s="1"/>
  <c r="F384" i="3"/>
  <c r="C384" i="3"/>
  <c r="J384" i="3"/>
  <c r="Q384" i="3" s="1"/>
  <c r="D384" i="3"/>
  <c r="E384" i="3"/>
  <c r="L383" i="3"/>
  <c r="R383" i="3" s="1"/>
  <c r="W383" i="3" s="1"/>
  <c r="A385" i="3"/>
  <c r="T382" i="3" l="1"/>
  <c r="V382" i="3" s="1"/>
  <c r="P384" i="3"/>
  <c r="S383" i="3"/>
  <c r="L384" i="3"/>
  <c r="R384" i="3" s="1"/>
  <c r="W384" i="3" s="1"/>
  <c r="B385" i="3"/>
  <c r="C385" i="3"/>
  <c r="G385" i="3"/>
  <c r="H385" i="3"/>
  <c r="F385" i="3"/>
  <c r="E385" i="3"/>
  <c r="I385" i="3"/>
  <c r="M385" i="3" s="1"/>
  <c r="N385" i="3" s="1"/>
  <c r="J385" i="3"/>
  <c r="Q385" i="3" s="1"/>
  <c r="D385" i="3"/>
  <c r="A386" i="3"/>
  <c r="T383" i="3" l="1"/>
  <c r="V383" i="3" s="1"/>
  <c r="P385" i="3"/>
  <c r="S384" i="3"/>
  <c r="B386" i="3"/>
  <c r="G386" i="3"/>
  <c r="H386" i="3"/>
  <c r="I386" i="3"/>
  <c r="M386" i="3" s="1"/>
  <c r="N386" i="3" s="1"/>
  <c r="C386" i="3"/>
  <c r="D386" i="3"/>
  <c r="E386" i="3"/>
  <c r="F386" i="3"/>
  <c r="J386" i="3"/>
  <c r="Q386" i="3" s="1"/>
  <c r="L385" i="3"/>
  <c r="R385" i="3" s="1"/>
  <c r="W385" i="3" s="1"/>
  <c r="A387" i="3"/>
  <c r="T384" i="3" l="1"/>
  <c r="V384" i="3" s="1"/>
  <c r="P386" i="3"/>
  <c r="S385" i="3"/>
  <c r="B387" i="3"/>
  <c r="C387" i="3"/>
  <c r="D387" i="3"/>
  <c r="I387" i="3"/>
  <c r="M387" i="3" s="1"/>
  <c r="N387" i="3" s="1"/>
  <c r="E387" i="3"/>
  <c r="F387" i="3"/>
  <c r="G387" i="3"/>
  <c r="H387" i="3"/>
  <c r="J387" i="3"/>
  <c r="Q387" i="3" s="1"/>
  <c r="L386" i="3"/>
  <c r="R386" i="3" s="1"/>
  <c r="W386" i="3" s="1"/>
  <c r="A388" i="3"/>
  <c r="T385" i="3" l="1"/>
  <c r="V385" i="3" s="1"/>
  <c r="P387" i="3"/>
  <c r="S386" i="3"/>
  <c r="B388" i="3"/>
  <c r="G388" i="3"/>
  <c r="H388" i="3"/>
  <c r="D388" i="3"/>
  <c r="E388" i="3"/>
  <c r="J388" i="3"/>
  <c r="Q388" i="3" s="1"/>
  <c r="I388" i="3"/>
  <c r="M388" i="3" s="1"/>
  <c r="N388" i="3" s="1"/>
  <c r="C388" i="3"/>
  <c r="F388" i="3"/>
  <c r="L387" i="3"/>
  <c r="R387" i="3" s="1"/>
  <c r="W387" i="3" s="1"/>
  <c r="A389" i="3"/>
  <c r="T386" i="3" l="1"/>
  <c r="V386" i="3" s="1"/>
  <c r="P388" i="3"/>
  <c r="S387" i="3"/>
  <c r="L388" i="3"/>
  <c r="R388" i="3" s="1"/>
  <c r="W388" i="3" s="1"/>
  <c r="B389" i="3"/>
  <c r="C389" i="3"/>
  <c r="D389" i="3"/>
  <c r="E389" i="3"/>
  <c r="F389" i="3"/>
  <c r="J389" i="3"/>
  <c r="Q389" i="3" s="1"/>
  <c r="I389" i="3"/>
  <c r="M389" i="3" s="1"/>
  <c r="N389" i="3" s="1"/>
  <c r="G389" i="3"/>
  <c r="H389" i="3"/>
  <c r="A390" i="3"/>
  <c r="T387" i="3" l="1"/>
  <c r="V387" i="3" s="1"/>
  <c r="P389" i="3"/>
  <c r="S388" i="3"/>
  <c r="B390" i="3"/>
  <c r="G390" i="3"/>
  <c r="H390" i="3"/>
  <c r="J390" i="3"/>
  <c r="Q390" i="3" s="1"/>
  <c r="F390" i="3"/>
  <c r="I390" i="3"/>
  <c r="M390" i="3" s="1"/>
  <c r="N390" i="3" s="1"/>
  <c r="C390" i="3"/>
  <c r="E390" i="3"/>
  <c r="D390" i="3"/>
  <c r="L389" i="3"/>
  <c r="R389" i="3" s="1"/>
  <c r="W389" i="3" s="1"/>
  <c r="A391" i="3"/>
  <c r="T388" i="3" l="1"/>
  <c r="V388" i="3" s="1"/>
  <c r="P390" i="3"/>
  <c r="S389" i="3"/>
  <c r="L390" i="3"/>
  <c r="R390" i="3" s="1"/>
  <c r="W390" i="3" s="1"/>
  <c r="B391" i="3"/>
  <c r="C391" i="3"/>
  <c r="D391" i="3"/>
  <c r="E391" i="3"/>
  <c r="J391" i="3"/>
  <c r="Q391" i="3" s="1"/>
  <c r="F391" i="3"/>
  <c r="G391" i="3"/>
  <c r="H391" i="3"/>
  <c r="I391" i="3"/>
  <c r="M391" i="3" s="1"/>
  <c r="N391" i="3" s="1"/>
  <c r="A392" i="3"/>
  <c r="T389" i="3" l="1"/>
  <c r="V389" i="3" s="1"/>
  <c r="P391" i="3"/>
  <c r="S390" i="3"/>
  <c r="L391" i="3"/>
  <c r="R391" i="3" s="1"/>
  <c r="W391" i="3" s="1"/>
  <c r="B392" i="3"/>
  <c r="G392" i="3"/>
  <c r="H392" i="3"/>
  <c r="C392" i="3"/>
  <c r="D392" i="3"/>
  <c r="E392" i="3"/>
  <c r="J392" i="3"/>
  <c r="Q392" i="3" s="1"/>
  <c r="F392" i="3"/>
  <c r="I392" i="3"/>
  <c r="M392" i="3" s="1"/>
  <c r="N392" i="3" s="1"/>
  <c r="A393" i="3"/>
  <c r="T390" i="3" l="1"/>
  <c r="V390" i="3" s="1"/>
  <c r="P392" i="3"/>
  <c r="S391" i="3"/>
  <c r="L392" i="3"/>
  <c r="R392" i="3" s="1"/>
  <c r="W392" i="3" s="1"/>
  <c r="B393" i="3"/>
  <c r="C393" i="3"/>
  <c r="G393" i="3"/>
  <c r="H393" i="3"/>
  <c r="J393" i="3"/>
  <c r="Q393" i="3" s="1"/>
  <c r="D393" i="3"/>
  <c r="E393" i="3"/>
  <c r="F393" i="3"/>
  <c r="I393" i="3"/>
  <c r="M393" i="3" s="1"/>
  <c r="N393" i="3" s="1"/>
  <c r="A394" i="3"/>
  <c r="T391" i="3" l="1"/>
  <c r="V391" i="3" s="1"/>
  <c r="P393" i="3"/>
  <c r="S392" i="3"/>
  <c r="L393" i="3"/>
  <c r="R393" i="3" s="1"/>
  <c r="W393" i="3" s="1"/>
  <c r="B394" i="3"/>
  <c r="G394" i="3"/>
  <c r="H394" i="3"/>
  <c r="J394" i="3"/>
  <c r="Q394" i="3" s="1"/>
  <c r="I394" i="3"/>
  <c r="M394" i="3" s="1"/>
  <c r="N394" i="3" s="1"/>
  <c r="D394" i="3"/>
  <c r="C394" i="3"/>
  <c r="E394" i="3"/>
  <c r="F394" i="3"/>
  <c r="A395" i="3"/>
  <c r="T392" i="3" l="1"/>
  <c r="V392" i="3" s="1"/>
  <c r="P394" i="3"/>
  <c r="S393" i="3"/>
  <c r="L394" i="3"/>
  <c r="R394" i="3" s="1"/>
  <c r="W394" i="3" s="1"/>
  <c r="B395" i="3"/>
  <c r="C395" i="3"/>
  <c r="E395" i="3"/>
  <c r="F395" i="3"/>
  <c r="G395" i="3"/>
  <c r="I395" i="3"/>
  <c r="M395" i="3" s="1"/>
  <c r="N395" i="3" s="1"/>
  <c r="D395" i="3"/>
  <c r="H395" i="3"/>
  <c r="J395" i="3"/>
  <c r="Q395" i="3" s="1"/>
  <c r="A396" i="3"/>
  <c r="T393" i="3" l="1"/>
  <c r="V393" i="3" s="1"/>
  <c r="P395" i="3"/>
  <c r="S394" i="3"/>
  <c r="L395" i="3"/>
  <c r="R395" i="3" s="1"/>
  <c r="W395" i="3" s="1"/>
  <c r="B396" i="3"/>
  <c r="G396" i="3"/>
  <c r="H396" i="3"/>
  <c r="D396" i="3"/>
  <c r="E396" i="3"/>
  <c r="C396" i="3"/>
  <c r="F396" i="3"/>
  <c r="J396" i="3"/>
  <c r="Q396" i="3" s="1"/>
  <c r="I396" i="3"/>
  <c r="M396" i="3" s="1"/>
  <c r="N396" i="3" s="1"/>
  <c r="A397" i="3"/>
  <c r="T394" i="3" l="1"/>
  <c r="V394" i="3" s="1"/>
  <c r="P396" i="3"/>
  <c r="S395" i="3"/>
  <c r="B397" i="3"/>
  <c r="C397" i="3"/>
  <c r="D397" i="3"/>
  <c r="J397" i="3"/>
  <c r="Q397" i="3" s="1"/>
  <c r="F397" i="3"/>
  <c r="I397" i="3"/>
  <c r="M397" i="3" s="1"/>
  <c r="N397" i="3" s="1"/>
  <c r="E397" i="3"/>
  <c r="G397" i="3"/>
  <c r="H397" i="3"/>
  <c r="L396" i="3"/>
  <c r="R396" i="3" s="1"/>
  <c r="W396" i="3" s="1"/>
  <c r="A398" i="3"/>
  <c r="T395" i="3" l="1"/>
  <c r="V395" i="3" s="1"/>
  <c r="P397" i="3"/>
  <c r="S396" i="3"/>
  <c r="B398" i="3"/>
  <c r="G398" i="3"/>
  <c r="H398" i="3"/>
  <c r="I398" i="3"/>
  <c r="M398" i="3" s="1"/>
  <c r="N398" i="3" s="1"/>
  <c r="D398" i="3"/>
  <c r="E398" i="3"/>
  <c r="F398" i="3"/>
  <c r="C398" i="3"/>
  <c r="J398" i="3"/>
  <c r="Q398" i="3" s="1"/>
  <c r="L397" i="3"/>
  <c r="R397" i="3" s="1"/>
  <c r="W397" i="3" s="1"/>
  <c r="A399" i="3"/>
  <c r="T396" i="3" l="1"/>
  <c r="V396" i="3" s="1"/>
  <c r="P398" i="3"/>
  <c r="S397" i="3"/>
  <c r="L398" i="3"/>
  <c r="R398" i="3" s="1"/>
  <c r="W398" i="3" s="1"/>
  <c r="B399" i="3"/>
  <c r="C399" i="3"/>
  <c r="D399" i="3"/>
  <c r="E399" i="3"/>
  <c r="H399" i="3"/>
  <c r="I399" i="3"/>
  <c r="M399" i="3" s="1"/>
  <c r="N399" i="3" s="1"/>
  <c r="F399" i="3"/>
  <c r="G399" i="3"/>
  <c r="J399" i="3"/>
  <c r="Q399" i="3" s="1"/>
  <c r="A400" i="3"/>
  <c r="T397" i="3" l="1"/>
  <c r="V397" i="3" s="1"/>
  <c r="P399" i="3"/>
  <c r="S398" i="3"/>
  <c r="L399" i="3"/>
  <c r="R399" i="3" s="1"/>
  <c r="W399" i="3" s="1"/>
  <c r="B400" i="3"/>
  <c r="G400" i="3"/>
  <c r="H400" i="3"/>
  <c r="C400" i="3"/>
  <c r="D400" i="3"/>
  <c r="E400" i="3"/>
  <c r="I400" i="3"/>
  <c r="M400" i="3" s="1"/>
  <c r="N400" i="3" s="1"/>
  <c r="J400" i="3"/>
  <c r="Q400" i="3" s="1"/>
  <c r="F400" i="3"/>
  <c r="A401" i="3"/>
  <c r="T398" i="3" l="1"/>
  <c r="V398" i="3" s="1"/>
  <c r="P400" i="3"/>
  <c r="S399" i="3"/>
  <c r="B401" i="3"/>
  <c r="C401" i="3"/>
  <c r="G401" i="3"/>
  <c r="H401" i="3"/>
  <c r="F401" i="3"/>
  <c r="I401" i="3"/>
  <c r="M401" i="3" s="1"/>
  <c r="N401" i="3" s="1"/>
  <c r="E401" i="3"/>
  <c r="J401" i="3"/>
  <c r="Q401" i="3" s="1"/>
  <c r="D401" i="3"/>
  <c r="L400" i="3"/>
  <c r="R400" i="3" s="1"/>
  <c r="W400" i="3" s="1"/>
  <c r="A402" i="3"/>
  <c r="T399" i="3" l="1"/>
  <c r="V399" i="3" s="1"/>
  <c r="P401" i="3"/>
  <c r="S400" i="3"/>
  <c r="B402" i="3"/>
  <c r="G402" i="3"/>
  <c r="H402" i="3"/>
  <c r="J402" i="3"/>
  <c r="Q402" i="3" s="1"/>
  <c r="C402" i="3"/>
  <c r="D402" i="3"/>
  <c r="I402" i="3"/>
  <c r="M402" i="3" s="1"/>
  <c r="N402" i="3" s="1"/>
  <c r="E402" i="3"/>
  <c r="F402" i="3"/>
  <c r="L401" i="3"/>
  <c r="R401" i="3" s="1"/>
  <c r="W401" i="3" s="1"/>
  <c r="A403" i="3"/>
  <c r="T400" i="3" l="1"/>
  <c r="V400" i="3" s="1"/>
  <c r="P402" i="3"/>
  <c r="S401" i="3"/>
  <c r="L402" i="3"/>
  <c r="R402" i="3" s="1"/>
  <c r="W402" i="3" s="1"/>
  <c r="B403" i="3"/>
  <c r="C403" i="3"/>
  <c r="J403" i="3"/>
  <c r="Q403" i="3" s="1"/>
  <c r="G403" i="3"/>
  <c r="H403" i="3"/>
  <c r="I403" i="3"/>
  <c r="M403" i="3" s="1"/>
  <c r="N403" i="3" s="1"/>
  <c r="D403" i="3"/>
  <c r="E403" i="3"/>
  <c r="F403" i="3"/>
  <c r="A404" i="3"/>
  <c r="T401" i="3" l="1"/>
  <c r="V401" i="3" s="1"/>
  <c r="P403" i="3"/>
  <c r="S402" i="3"/>
  <c r="L403" i="3"/>
  <c r="R403" i="3" s="1"/>
  <c r="W403" i="3" s="1"/>
  <c r="B404" i="3"/>
  <c r="G404" i="3"/>
  <c r="H404" i="3"/>
  <c r="D404" i="3"/>
  <c r="E404" i="3"/>
  <c r="I404" i="3"/>
  <c r="M404" i="3" s="1"/>
  <c r="N404" i="3" s="1"/>
  <c r="C404" i="3"/>
  <c r="F404" i="3"/>
  <c r="J404" i="3"/>
  <c r="Q404" i="3" s="1"/>
  <c r="A405" i="3"/>
  <c r="T402" i="3" l="1"/>
  <c r="V402" i="3" s="1"/>
  <c r="P404" i="3"/>
  <c r="S403" i="3"/>
  <c r="L404" i="3"/>
  <c r="R404" i="3" s="1"/>
  <c r="W404" i="3" s="1"/>
  <c r="B405" i="3"/>
  <c r="C405" i="3"/>
  <c r="D405" i="3"/>
  <c r="E405" i="3"/>
  <c r="F405" i="3"/>
  <c r="J405" i="3"/>
  <c r="Q405" i="3" s="1"/>
  <c r="H405" i="3"/>
  <c r="I405" i="3"/>
  <c r="M405" i="3" s="1"/>
  <c r="N405" i="3" s="1"/>
  <c r="G405" i="3"/>
  <c r="A406" i="3"/>
  <c r="T403" i="3" l="1"/>
  <c r="V403" i="3" s="1"/>
  <c r="P405" i="3"/>
  <c r="S404" i="3"/>
  <c r="B406" i="3"/>
  <c r="G406" i="3"/>
  <c r="H406" i="3"/>
  <c r="J406" i="3"/>
  <c r="Q406" i="3" s="1"/>
  <c r="F406" i="3"/>
  <c r="C406" i="3"/>
  <c r="D406" i="3"/>
  <c r="I406" i="3"/>
  <c r="M406" i="3" s="1"/>
  <c r="N406" i="3" s="1"/>
  <c r="E406" i="3"/>
  <c r="L405" i="3"/>
  <c r="R405" i="3" s="1"/>
  <c r="W405" i="3" s="1"/>
  <c r="A407" i="3"/>
  <c r="T404" i="3" l="1"/>
  <c r="V404" i="3" s="1"/>
  <c r="P406" i="3"/>
  <c r="S405" i="3"/>
  <c r="L406" i="3"/>
  <c r="R406" i="3" s="1"/>
  <c r="W406" i="3" s="1"/>
  <c r="B407" i="3"/>
  <c r="C407" i="3"/>
  <c r="D407" i="3"/>
  <c r="E407" i="3"/>
  <c r="H407" i="3"/>
  <c r="J407" i="3"/>
  <c r="Q407" i="3" s="1"/>
  <c r="F407" i="3"/>
  <c r="G407" i="3"/>
  <c r="I407" i="3"/>
  <c r="M407" i="3" s="1"/>
  <c r="N407" i="3" s="1"/>
  <c r="A408" i="3"/>
  <c r="T405" i="3" l="1"/>
  <c r="V405" i="3" s="1"/>
  <c r="P407" i="3"/>
  <c r="S406" i="3"/>
  <c r="L407" i="3"/>
  <c r="R407" i="3" s="1"/>
  <c r="W407" i="3" s="1"/>
  <c r="B408" i="3"/>
  <c r="G408" i="3"/>
  <c r="H408" i="3"/>
  <c r="C408" i="3"/>
  <c r="D408" i="3"/>
  <c r="E408" i="3"/>
  <c r="I408" i="3"/>
  <c r="M408" i="3" s="1"/>
  <c r="N408" i="3" s="1"/>
  <c r="F408" i="3"/>
  <c r="J408" i="3"/>
  <c r="Q408" i="3" s="1"/>
  <c r="A409" i="3"/>
  <c r="T406" i="3" l="1"/>
  <c r="V406" i="3" s="1"/>
  <c r="P408" i="3"/>
  <c r="S407" i="3"/>
  <c r="L408" i="3"/>
  <c r="R408" i="3" s="1"/>
  <c r="W408" i="3" s="1"/>
  <c r="B409" i="3"/>
  <c r="C409" i="3"/>
  <c r="G409" i="3"/>
  <c r="H409" i="3"/>
  <c r="J409" i="3"/>
  <c r="Q409" i="3" s="1"/>
  <c r="D409" i="3"/>
  <c r="E409" i="3"/>
  <c r="F409" i="3"/>
  <c r="I409" i="3"/>
  <c r="M409" i="3" s="1"/>
  <c r="N409" i="3" s="1"/>
  <c r="A410" i="3"/>
  <c r="T407" i="3" l="1"/>
  <c r="V407" i="3" s="1"/>
  <c r="P409" i="3"/>
  <c r="S408" i="3"/>
  <c r="B410" i="3"/>
  <c r="G410" i="3"/>
  <c r="H410" i="3"/>
  <c r="I410" i="3"/>
  <c r="M410" i="3" s="1"/>
  <c r="N410" i="3" s="1"/>
  <c r="D410" i="3"/>
  <c r="E410" i="3"/>
  <c r="C410" i="3"/>
  <c r="J410" i="3"/>
  <c r="Q410" i="3" s="1"/>
  <c r="F410" i="3"/>
  <c r="L409" i="3"/>
  <c r="R409" i="3" s="1"/>
  <c r="W409" i="3" s="1"/>
  <c r="A411" i="3"/>
  <c r="T408" i="3" l="1"/>
  <c r="V408" i="3" s="1"/>
  <c r="P410" i="3"/>
  <c r="S409" i="3"/>
  <c r="L410" i="3"/>
  <c r="R410" i="3" s="1"/>
  <c r="W410" i="3" s="1"/>
  <c r="B411" i="3"/>
  <c r="C411" i="3"/>
  <c r="E411" i="3"/>
  <c r="F411" i="3"/>
  <c r="G411" i="3"/>
  <c r="D411" i="3"/>
  <c r="H411" i="3"/>
  <c r="J411" i="3"/>
  <c r="Q411" i="3" s="1"/>
  <c r="I411" i="3"/>
  <c r="M411" i="3" s="1"/>
  <c r="N411" i="3" s="1"/>
  <c r="A412" i="3"/>
  <c r="T409" i="3" l="1"/>
  <c r="V409" i="3" s="1"/>
  <c r="P411" i="3"/>
  <c r="S410" i="3"/>
  <c r="L411" i="3"/>
  <c r="R411" i="3" s="1"/>
  <c r="W411" i="3" s="1"/>
  <c r="B412" i="3"/>
  <c r="G412" i="3"/>
  <c r="H412" i="3"/>
  <c r="D412" i="3"/>
  <c r="E412" i="3"/>
  <c r="F412" i="3"/>
  <c r="C412" i="3"/>
  <c r="I412" i="3"/>
  <c r="M412" i="3" s="1"/>
  <c r="N412" i="3" s="1"/>
  <c r="J412" i="3"/>
  <c r="Q412" i="3" s="1"/>
  <c r="A413" i="3"/>
  <c r="T410" i="3" l="1"/>
  <c r="V410" i="3" s="1"/>
  <c r="P412" i="3"/>
  <c r="L412" i="3"/>
  <c r="R412" i="3" s="1"/>
  <c r="W412" i="3" s="1"/>
  <c r="S411" i="3"/>
  <c r="B413" i="3"/>
  <c r="C413" i="3"/>
  <c r="D413" i="3"/>
  <c r="E413" i="3"/>
  <c r="F413" i="3"/>
  <c r="G413" i="3"/>
  <c r="H413" i="3"/>
  <c r="J413" i="3"/>
  <c r="Q413" i="3" s="1"/>
  <c r="I413" i="3"/>
  <c r="M413" i="3" s="1"/>
  <c r="N413" i="3" s="1"/>
  <c r="A414" i="3"/>
  <c r="T411" i="3" l="1"/>
  <c r="V411" i="3" s="1"/>
  <c r="P413" i="3"/>
  <c r="S412" i="3"/>
  <c r="B414" i="3"/>
  <c r="G414" i="3"/>
  <c r="H414" i="3"/>
  <c r="J414" i="3"/>
  <c r="Q414" i="3" s="1"/>
  <c r="D414" i="3"/>
  <c r="E414" i="3"/>
  <c r="F414" i="3"/>
  <c r="I414" i="3"/>
  <c r="M414" i="3" s="1"/>
  <c r="N414" i="3" s="1"/>
  <c r="C414" i="3"/>
  <c r="L413" i="3"/>
  <c r="R413" i="3" s="1"/>
  <c r="W413" i="3" s="1"/>
  <c r="A415" i="3"/>
  <c r="T412" i="3" l="1"/>
  <c r="V412" i="3" s="1"/>
  <c r="P414" i="3"/>
  <c r="S413" i="3"/>
  <c r="B415" i="3"/>
  <c r="C415" i="3"/>
  <c r="D415" i="3"/>
  <c r="E415" i="3"/>
  <c r="J415" i="3"/>
  <c r="Q415" i="3" s="1"/>
  <c r="I415" i="3"/>
  <c r="M415" i="3" s="1"/>
  <c r="N415" i="3" s="1"/>
  <c r="F415" i="3"/>
  <c r="G415" i="3"/>
  <c r="H415" i="3"/>
  <c r="L414" i="3"/>
  <c r="R414" i="3" s="1"/>
  <c r="W414" i="3" s="1"/>
  <c r="A416" i="3"/>
  <c r="T413" i="3" l="1"/>
  <c r="V413" i="3" s="1"/>
  <c r="P415" i="3"/>
  <c r="S414" i="3"/>
  <c r="B416" i="3"/>
  <c r="G416" i="3"/>
  <c r="H416" i="3"/>
  <c r="E416" i="3"/>
  <c r="F416" i="3"/>
  <c r="I416" i="3"/>
  <c r="M416" i="3" s="1"/>
  <c r="N416" i="3" s="1"/>
  <c r="J416" i="3"/>
  <c r="Q416" i="3" s="1"/>
  <c r="D416" i="3"/>
  <c r="C416" i="3"/>
  <c r="L415" i="3"/>
  <c r="R415" i="3" s="1"/>
  <c r="W415" i="3" s="1"/>
  <c r="A417" i="3"/>
  <c r="T414" i="3" l="1"/>
  <c r="V414" i="3" s="1"/>
  <c r="P416" i="3"/>
  <c r="L416" i="3"/>
  <c r="R416" i="3" s="1"/>
  <c r="W416" i="3" s="1"/>
  <c r="S415" i="3"/>
  <c r="B417" i="3"/>
  <c r="C417" i="3"/>
  <c r="G417" i="3"/>
  <c r="H417" i="3"/>
  <c r="F417" i="3"/>
  <c r="D417" i="3"/>
  <c r="I417" i="3"/>
  <c r="M417" i="3" s="1"/>
  <c r="N417" i="3" s="1"/>
  <c r="E417" i="3"/>
  <c r="J417" i="3"/>
  <c r="Q417" i="3" s="1"/>
  <c r="A418" i="3"/>
  <c r="T415" i="3" l="1"/>
  <c r="V415" i="3" s="1"/>
  <c r="P417" i="3"/>
  <c r="S416" i="3"/>
  <c r="B418" i="3"/>
  <c r="G418" i="3"/>
  <c r="H418" i="3"/>
  <c r="C418" i="3"/>
  <c r="D418" i="3"/>
  <c r="I418" i="3"/>
  <c r="M418" i="3" s="1"/>
  <c r="N418" i="3" s="1"/>
  <c r="F418" i="3"/>
  <c r="J418" i="3"/>
  <c r="Q418" i="3" s="1"/>
  <c r="E418" i="3"/>
  <c r="L417" i="3"/>
  <c r="R417" i="3" s="1"/>
  <c r="W417" i="3" s="1"/>
  <c r="A419" i="3"/>
  <c r="T416" i="3" l="1"/>
  <c r="V416" i="3" s="1"/>
  <c r="P418" i="3"/>
  <c r="S417" i="3"/>
  <c r="B419" i="3"/>
  <c r="C419" i="3"/>
  <c r="D419" i="3"/>
  <c r="I419" i="3"/>
  <c r="M419" i="3" s="1"/>
  <c r="N419" i="3" s="1"/>
  <c r="E419" i="3"/>
  <c r="G419" i="3"/>
  <c r="F419" i="3"/>
  <c r="J419" i="3"/>
  <c r="Q419" i="3" s="1"/>
  <c r="H419" i="3"/>
  <c r="L418" i="3"/>
  <c r="R418" i="3" s="1"/>
  <c r="W418" i="3" s="1"/>
  <c r="A420" i="3"/>
  <c r="T417" i="3" l="1"/>
  <c r="V417" i="3" s="1"/>
  <c r="P419" i="3"/>
  <c r="S418" i="3"/>
  <c r="L419" i="3"/>
  <c r="R419" i="3" s="1"/>
  <c r="W419" i="3" s="1"/>
  <c r="B420" i="3"/>
  <c r="G420" i="3"/>
  <c r="H420" i="3"/>
  <c r="D420" i="3"/>
  <c r="E420" i="3"/>
  <c r="J420" i="3"/>
  <c r="Q420" i="3" s="1"/>
  <c r="F420" i="3"/>
  <c r="I420" i="3"/>
  <c r="M420" i="3" s="1"/>
  <c r="N420" i="3" s="1"/>
  <c r="C420" i="3"/>
  <c r="A421" i="3"/>
  <c r="T418" i="3" l="1"/>
  <c r="V418" i="3" s="1"/>
  <c r="P420" i="3"/>
  <c r="S419" i="3"/>
  <c r="B421" i="3"/>
  <c r="C421" i="3"/>
  <c r="D421" i="3"/>
  <c r="E421" i="3"/>
  <c r="F421" i="3"/>
  <c r="I421" i="3"/>
  <c r="M421" i="3" s="1"/>
  <c r="N421" i="3" s="1"/>
  <c r="J421" i="3"/>
  <c r="Q421" i="3" s="1"/>
  <c r="G421" i="3"/>
  <c r="H421" i="3"/>
  <c r="L420" i="3"/>
  <c r="R420" i="3" s="1"/>
  <c r="W420" i="3" s="1"/>
  <c r="A422" i="3"/>
  <c r="T419" i="3" l="1"/>
  <c r="V419" i="3" s="1"/>
  <c r="P421" i="3"/>
  <c r="S420" i="3"/>
  <c r="L421" i="3"/>
  <c r="R421" i="3" s="1"/>
  <c r="W421" i="3" s="1"/>
  <c r="B422" i="3"/>
  <c r="G422" i="3"/>
  <c r="H422" i="3"/>
  <c r="I422" i="3"/>
  <c r="M422" i="3" s="1"/>
  <c r="N422" i="3" s="1"/>
  <c r="J422" i="3"/>
  <c r="Q422" i="3" s="1"/>
  <c r="C422" i="3"/>
  <c r="D422" i="3"/>
  <c r="E422" i="3"/>
  <c r="F422" i="3"/>
  <c r="A423" i="3"/>
  <c r="T420" i="3" l="1"/>
  <c r="V420" i="3" s="1"/>
  <c r="P422" i="3"/>
  <c r="S421" i="3"/>
  <c r="L422" i="3"/>
  <c r="R422" i="3" s="1"/>
  <c r="W422" i="3" s="1"/>
  <c r="B423" i="3"/>
  <c r="C423" i="3"/>
  <c r="D423" i="3"/>
  <c r="E423" i="3"/>
  <c r="J423" i="3"/>
  <c r="Q423" i="3" s="1"/>
  <c r="H423" i="3"/>
  <c r="I423" i="3"/>
  <c r="M423" i="3" s="1"/>
  <c r="N423" i="3" s="1"/>
  <c r="F423" i="3"/>
  <c r="G423" i="3"/>
  <c r="A424" i="3"/>
  <c r="T421" i="3" l="1"/>
  <c r="V421" i="3" s="1"/>
  <c r="P423" i="3"/>
  <c r="S422" i="3"/>
  <c r="L423" i="3"/>
  <c r="R423" i="3" s="1"/>
  <c r="W423" i="3" s="1"/>
  <c r="B424" i="3"/>
  <c r="G424" i="3"/>
  <c r="H424" i="3"/>
  <c r="C424" i="3"/>
  <c r="D424" i="3"/>
  <c r="E424" i="3"/>
  <c r="J424" i="3"/>
  <c r="Q424" i="3" s="1"/>
  <c r="F424" i="3"/>
  <c r="I424" i="3"/>
  <c r="M424" i="3" s="1"/>
  <c r="N424" i="3" s="1"/>
  <c r="A425" i="3"/>
  <c r="T422" i="3" l="1"/>
  <c r="V422" i="3" s="1"/>
  <c r="P424" i="3"/>
  <c r="S423" i="3"/>
  <c r="L424" i="3"/>
  <c r="R424" i="3" s="1"/>
  <c r="W424" i="3" s="1"/>
  <c r="B425" i="3"/>
  <c r="C425" i="3"/>
  <c r="G425" i="3"/>
  <c r="H425" i="3"/>
  <c r="E425" i="3"/>
  <c r="F425" i="3"/>
  <c r="I425" i="3"/>
  <c r="M425" i="3" s="1"/>
  <c r="N425" i="3" s="1"/>
  <c r="D425" i="3"/>
  <c r="J425" i="3"/>
  <c r="Q425" i="3" s="1"/>
  <c r="A426" i="3"/>
  <c r="T423" i="3" l="1"/>
  <c r="V423" i="3" s="1"/>
  <c r="P425" i="3"/>
  <c r="S424" i="3"/>
  <c r="B426" i="3"/>
  <c r="G426" i="3"/>
  <c r="H426" i="3"/>
  <c r="J426" i="3"/>
  <c r="Q426" i="3" s="1"/>
  <c r="C426" i="3"/>
  <c r="D426" i="3"/>
  <c r="E426" i="3"/>
  <c r="F426" i="3"/>
  <c r="I426" i="3"/>
  <c r="M426" i="3" s="1"/>
  <c r="N426" i="3" s="1"/>
  <c r="L425" i="3"/>
  <c r="R425" i="3" s="1"/>
  <c r="W425" i="3" s="1"/>
  <c r="A427" i="3"/>
  <c r="T424" i="3" l="1"/>
  <c r="V424" i="3" s="1"/>
  <c r="P426" i="3"/>
  <c r="S425" i="3"/>
  <c r="L426" i="3"/>
  <c r="R426" i="3" s="1"/>
  <c r="W426" i="3" s="1"/>
  <c r="B427" i="3"/>
  <c r="C427" i="3"/>
  <c r="J427" i="3"/>
  <c r="Q427" i="3" s="1"/>
  <c r="E427" i="3"/>
  <c r="F427" i="3"/>
  <c r="G427" i="3"/>
  <c r="D427" i="3"/>
  <c r="H427" i="3"/>
  <c r="I427" i="3"/>
  <c r="M427" i="3" s="1"/>
  <c r="N427" i="3" s="1"/>
  <c r="A428" i="3"/>
  <c r="T425" i="3" l="1"/>
  <c r="V425" i="3" s="1"/>
  <c r="P427" i="3"/>
  <c r="S426" i="3"/>
  <c r="B428" i="3"/>
  <c r="G428" i="3"/>
  <c r="H428" i="3"/>
  <c r="D428" i="3"/>
  <c r="E428" i="3"/>
  <c r="J428" i="3"/>
  <c r="Q428" i="3" s="1"/>
  <c r="C428" i="3"/>
  <c r="F428" i="3"/>
  <c r="I428" i="3"/>
  <c r="M428" i="3" s="1"/>
  <c r="N428" i="3" s="1"/>
  <c r="L427" i="3"/>
  <c r="R427" i="3" s="1"/>
  <c r="W427" i="3" s="1"/>
  <c r="A429" i="3"/>
  <c r="T426" i="3" l="1"/>
  <c r="V426" i="3" s="1"/>
  <c r="P428" i="3"/>
  <c r="S427" i="3"/>
  <c r="L428" i="3"/>
  <c r="R428" i="3" s="1"/>
  <c r="W428" i="3" s="1"/>
  <c r="B429" i="3"/>
  <c r="C429" i="3"/>
  <c r="F429" i="3"/>
  <c r="I429" i="3"/>
  <c r="M429" i="3" s="1"/>
  <c r="N429" i="3" s="1"/>
  <c r="G429" i="3"/>
  <c r="H429" i="3"/>
  <c r="E429" i="3"/>
  <c r="J429" i="3"/>
  <c r="Q429" i="3" s="1"/>
  <c r="D429" i="3"/>
  <c r="A430" i="3"/>
  <c r="T427" i="3" l="1"/>
  <c r="V427" i="3" s="1"/>
  <c r="P429" i="3"/>
  <c r="S428" i="3"/>
  <c r="L429" i="3"/>
  <c r="R429" i="3" s="1"/>
  <c r="W429" i="3" s="1"/>
  <c r="B430" i="3"/>
  <c r="G430" i="3"/>
  <c r="H430" i="3"/>
  <c r="D430" i="3"/>
  <c r="E430" i="3"/>
  <c r="F430" i="3"/>
  <c r="I430" i="3"/>
  <c r="M430" i="3" s="1"/>
  <c r="N430" i="3" s="1"/>
  <c r="C430" i="3"/>
  <c r="J430" i="3"/>
  <c r="Q430" i="3" s="1"/>
  <c r="A431" i="3"/>
  <c r="T428" i="3" l="1"/>
  <c r="V428" i="3" s="1"/>
  <c r="P430" i="3"/>
  <c r="S429" i="3"/>
  <c r="L430" i="3"/>
  <c r="R430" i="3" s="1"/>
  <c r="W430" i="3" s="1"/>
  <c r="B431" i="3"/>
  <c r="C431" i="3"/>
  <c r="D431" i="3"/>
  <c r="E431" i="3"/>
  <c r="I431" i="3"/>
  <c r="M431" i="3" s="1"/>
  <c r="N431" i="3" s="1"/>
  <c r="G431" i="3"/>
  <c r="H431" i="3"/>
  <c r="J431" i="3"/>
  <c r="Q431" i="3" s="1"/>
  <c r="F431" i="3"/>
  <c r="A432" i="3"/>
  <c r="T429" i="3" l="1"/>
  <c r="V429" i="3" s="1"/>
  <c r="P431" i="3"/>
  <c r="S430" i="3"/>
  <c r="L431" i="3"/>
  <c r="R431" i="3" s="1"/>
  <c r="W431" i="3" s="1"/>
  <c r="B432" i="3"/>
  <c r="G432" i="3"/>
  <c r="H432" i="3"/>
  <c r="I432" i="3"/>
  <c r="M432" i="3" s="1"/>
  <c r="N432" i="3" s="1"/>
  <c r="E432" i="3"/>
  <c r="C432" i="3"/>
  <c r="D432" i="3"/>
  <c r="F432" i="3"/>
  <c r="J432" i="3"/>
  <c r="Q432" i="3" s="1"/>
  <c r="A433" i="3"/>
  <c r="T430" i="3" l="1"/>
  <c r="V430" i="3" s="1"/>
  <c r="P432" i="3"/>
  <c r="L432" i="3"/>
  <c r="R432" i="3" s="1"/>
  <c r="W432" i="3" s="1"/>
  <c r="S431" i="3"/>
  <c r="B433" i="3"/>
  <c r="C433" i="3"/>
  <c r="G433" i="3"/>
  <c r="H433" i="3"/>
  <c r="F433" i="3"/>
  <c r="E433" i="3"/>
  <c r="D433" i="3"/>
  <c r="I433" i="3"/>
  <c r="M433" i="3" s="1"/>
  <c r="N433" i="3" s="1"/>
  <c r="J433" i="3"/>
  <c r="Q433" i="3" s="1"/>
  <c r="A434" i="3"/>
  <c r="T431" i="3" l="1"/>
  <c r="V431" i="3" s="1"/>
  <c r="P433" i="3"/>
  <c r="S432" i="3"/>
  <c r="L433" i="3"/>
  <c r="R433" i="3" s="1"/>
  <c r="W433" i="3" s="1"/>
  <c r="B434" i="3"/>
  <c r="G434" i="3"/>
  <c r="H434" i="3"/>
  <c r="I434" i="3"/>
  <c r="M434" i="3" s="1"/>
  <c r="N434" i="3" s="1"/>
  <c r="C434" i="3"/>
  <c r="D434" i="3"/>
  <c r="J434" i="3"/>
  <c r="Q434" i="3" s="1"/>
  <c r="E434" i="3"/>
  <c r="F434" i="3"/>
  <c r="A435" i="3"/>
  <c r="T432" i="3" l="1"/>
  <c r="V432" i="3" s="1"/>
  <c r="P434" i="3"/>
  <c r="S433" i="3"/>
  <c r="L434" i="3"/>
  <c r="R434" i="3" s="1"/>
  <c r="W434" i="3" s="1"/>
  <c r="B435" i="3"/>
  <c r="C435" i="3"/>
  <c r="I435" i="3"/>
  <c r="M435" i="3" s="1"/>
  <c r="N435" i="3" s="1"/>
  <c r="D435" i="3"/>
  <c r="G435" i="3"/>
  <c r="E435" i="3"/>
  <c r="F435" i="3"/>
  <c r="H435" i="3"/>
  <c r="J435" i="3"/>
  <c r="Q435" i="3" s="1"/>
  <c r="A436" i="3"/>
  <c r="T433" i="3" l="1"/>
  <c r="V433" i="3" s="1"/>
  <c r="P435" i="3"/>
  <c r="S434" i="3"/>
  <c r="L435" i="3"/>
  <c r="R435" i="3" s="1"/>
  <c r="W435" i="3" s="1"/>
  <c r="B436" i="3"/>
  <c r="G436" i="3"/>
  <c r="H436" i="3"/>
  <c r="D436" i="3"/>
  <c r="E436" i="3"/>
  <c r="J436" i="3"/>
  <c r="Q436" i="3" s="1"/>
  <c r="F436" i="3"/>
  <c r="I436" i="3"/>
  <c r="M436" i="3" s="1"/>
  <c r="N436" i="3" s="1"/>
  <c r="C436" i="3"/>
  <c r="A437" i="3"/>
  <c r="T434" i="3" l="1"/>
  <c r="V434" i="3" s="1"/>
  <c r="P436" i="3"/>
  <c r="S435" i="3"/>
  <c r="L436" i="3"/>
  <c r="R436" i="3" s="1"/>
  <c r="W436" i="3" s="1"/>
  <c r="B437" i="3"/>
  <c r="C437" i="3"/>
  <c r="D437" i="3"/>
  <c r="E437" i="3"/>
  <c r="F437" i="3"/>
  <c r="J437" i="3"/>
  <c r="Q437" i="3" s="1"/>
  <c r="G437" i="3"/>
  <c r="H437" i="3"/>
  <c r="I437" i="3"/>
  <c r="M437" i="3" s="1"/>
  <c r="N437" i="3" s="1"/>
  <c r="A438" i="3"/>
  <c r="T435" i="3" l="1"/>
  <c r="V435" i="3" s="1"/>
  <c r="P437" i="3"/>
  <c r="S436" i="3"/>
  <c r="L437" i="3"/>
  <c r="R437" i="3" s="1"/>
  <c r="W437" i="3" s="1"/>
  <c r="B438" i="3"/>
  <c r="G438" i="3"/>
  <c r="H438" i="3"/>
  <c r="J438" i="3"/>
  <c r="Q438" i="3" s="1"/>
  <c r="C438" i="3"/>
  <c r="D438" i="3"/>
  <c r="E438" i="3"/>
  <c r="F438" i="3"/>
  <c r="I438" i="3"/>
  <c r="M438" i="3" s="1"/>
  <c r="N438" i="3" s="1"/>
  <c r="A439" i="3"/>
  <c r="T436" i="3" l="1"/>
  <c r="V436" i="3" s="1"/>
  <c r="P438" i="3"/>
  <c r="S437" i="3"/>
  <c r="L438" i="3"/>
  <c r="R438" i="3" s="1"/>
  <c r="W438" i="3" s="1"/>
  <c r="B439" i="3"/>
  <c r="C439" i="3"/>
  <c r="D439" i="3"/>
  <c r="E439" i="3"/>
  <c r="J439" i="3"/>
  <c r="Q439" i="3" s="1"/>
  <c r="H439" i="3"/>
  <c r="I439" i="3"/>
  <c r="M439" i="3" s="1"/>
  <c r="N439" i="3" s="1"/>
  <c r="F439" i="3"/>
  <c r="G439" i="3"/>
  <c r="A440" i="3"/>
  <c r="T437" i="3" l="1"/>
  <c r="V437" i="3" s="1"/>
  <c r="P439" i="3"/>
  <c r="S438" i="3"/>
  <c r="L439" i="3"/>
  <c r="R439" i="3" s="1"/>
  <c r="W439" i="3" s="1"/>
  <c r="B440" i="3"/>
  <c r="G440" i="3"/>
  <c r="H440" i="3"/>
  <c r="C440" i="3"/>
  <c r="D440" i="3"/>
  <c r="E440" i="3"/>
  <c r="J440" i="3"/>
  <c r="Q440" i="3" s="1"/>
  <c r="I440" i="3"/>
  <c r="M440" i="3" s="1"/>
  <c r="N440" i="3" s="1"/>
  <c r="F440" i="3"/>
  <c r="A441" i="3"/>
  <c r="T438" i="3" l="1"/>
  <c r="V438" i="3" s="1"/>
  <c r="P440" i="3"/>
  <c r="S439" i="3"/>
  <c r="L440" i="3"/>
  <c r="R440" i="3" s="1"/>
  <c r="W440" i="3" s="1"/>
  <c r="B441" i="3"/>
  <c r="C441" i="3"/>
  <c r="G441" i="3"/>
  <c r="H441" i="3"/>
  <c r="J441" i="3"/>
  <c r="Q441" i="3" s="1"/>
  <c r="I441" i="3"/>
  <c r="M441" i="3" s="1"/>
  <c r="N441" i="3" s="1"/>
  <c r="D441" i="3"/>
  <c r="E441" i="3"/>
  <c r="F441" i="3"/>
  <c r="A442" i="3"/>
  <c r="T439" i="3" l="1"/>
  <c r="V439" i="3" s="1"/>
  <c r="P441" i="3"/>
  <c r="S440" i="3"/>
  <c r="B442" i="3"/>
  <c r="G442" i="3"/>
  <c r="H442" i="3"/>
  <c r="D442" i="3"/>
  <c r="E442" i="3"/>
  <c r="F442" i="3"/>
  <c r="J442" i="3"/>
  <c r="Q442" i="3" s="1"/>
  <c r="C442" i="3"/>
  <c r="I442" i="3"/>
  <c r="M442" i="3" s="1"/>
  <c r="N442" i="3" s="1"/>
  <c r="L441" i="3"/>
  <c r="R441" i="3" s="1"/>
  <c r="W441" i="3" s="1"/>
  <c r="A443" i="3"/>
  <c r="T440" i="3" l="1"/>
  <c r="V440" i="3" s="1"/>
  <c r="P442" i="3"/>
  <c r="S441" i="3"/>
  <c r="L442" i="3"/>
  <c r="R442" i="3" s="1"/>
  <c r="W442" i="3" s="1"/>
  <c r="B443" i="3"/>
  <c r="C443" i="3"/>
  <c r="E443" i="3"/>
  <c r="F443" i="3"/>
  <c r="G443" i="3"/>
  <c r="I443" i="3"/>
  <c r="M443" i="3" s="1"/>
  <c r="N443" i="3" s="1"/>
  <c r="D443" i="3"/>
  <c r="J443" i="3"/>
  <c r="Q443" i="3" s="1"/>
  <c r="H443" i="3"/>
  <c r="A444" i="3"/>
  <c r="T441" i="3" l="1"/>
  <c r="V441" i="3" s="1"/>
  <c r="P443" i="3"/>
  <c r="S442" i="3"/>
  <c r="B444" i="3"/>
  <c r="G444" i="3"/>
  <c r="H444" i="3"/>
  <c r="D444" i="3"/>
  <c r="E444" i="3"/>
  <c r="I444" i="3"/>
  <c r="M444" i="3" s="1"/>
  <c r="N444" i="3" s="1"/>
  <c r="C444" i="3"/>
  <c r="F444" i="3"/>
  <c r="J444" i="3"/>
  <c r="Q444" i="3" s="1"/>
  <c r="L443" i="3"/>
  <c r="R443" i="3" s="1"/>
  <c r="W443" i="3" s="1"/>
  <c r="A445" i="3"/>
  <c r="T442" i="3" l="1"/>
  <c r="V442" i="3" s="1"/>
  <c r="P444" i="3"/>
  <c r="S443" i="3"/>
  <c r="L444" i="3"/>
  <c r="R444" i="3" s="1"/>
  <c r="W444" i="3" s="1"/>
  <c r="B445" i="3"/>
  <c r="C445" i="3"/>
  <c r="I445" i="3"/>
  <c r="M445" i="3" s="1"/>
  <c r="N445" i="3" s="1"/>
  <c r="H445" i="3"/>
  <c r="D445" i="3"/>
  <c r="E445" i="3"/>
  <c r="J445" i="3"/>
  <c r="Q445" i="3" s="1"/>
  <c r="F445" i="3"/>
  <c r="G445" i="3"/>
  <c r="A446" i="3"/>
  <c r="T443" i="3" l="1"/>
  <c r="V443" i="3" s="1"/>
  <c r="P445" i="3"/>
  <c r="S444" i="3"/>
  <c r="L445" i="3"/>
  <c r="R445" i="3" s="1"/>
  <c r="W445" i="3" s="1"/>
  <c r="B446" i="3"/>
  <c r="G446" i="3"/>
  <c r="H446" i="3"/>
  <c r="I446" i="3"/>
  <c r="M446" i="3" s="1"/>
  <c r="N446" i="3" s="1"/>
  <c r="D446" i="3"/>
  <c r="E446" i="3"/>
  <c r="F446" i="3"/>
  <c r="C446" i="3"/>
  <c r="J446" i="3"/>
  <c r="Q446" i="3" s="1"/>
  <c r="A447" i="3"/>
  <c r="T444" i="3" l="1"/>
  <c r="V444" i="3" s="1"/>
  <c r="P446" i="3"/>
  <c r="L446" i="3"/>
  <c r="R446" i="3" s="1"/>
  <c r="W446" i="3" s="1"/>
  <c r="S445" i="3"/>
  <c r="B447" i="3"/>
  <c r="C447" i="3"/>
  <c r="D447" i="3"/>
  <c r="E447" i="3"/>
  <c r="F447" i="3"/>
  <c r="G447" i="3"/>
  <c r="H447" i="3"/>
  <c r="I447" i="3"/>
  <c r="M447" i="3" s="1"/>
  <c r="N447" i="3" s="1"/>
  <c r="J447" i="3"/>
  <c r="Q447" i="3" s="1"/>
  <c r="A448" i="3"/>
  <c r="T445" i="3" l="1"/>
  <c r="V445" i="3" s="1"/>
  <c r="P447" i="3"/>
  <c r="S446" i="3"/>
  <c r="B448" i="3"/>
  <c r="G448" i="3"/>
  <c r="H448" i="3"/>
  <c r="J448" i="3"/>
  <c r="Q448" i="3" s="1"/>
  <c r="I448" i="3"/>
  <c r="M448" i="3" s="1"/>
  <c r="N448" i="3" s="1"/>
  <c r="E448" i="3"/>
  <c r="F448" i="3"/>
  <c r="C448" i="3"/>
  <c r="D448" i="3"/>
  <c r="L447" i="3"/>
  <c r="R447" i="3" s="1"/>
  <c r="W447" i="3" s="1"/>
  <c r="A449" i="3"/>
  <c r="T446" i="3" l="1"/>
  <c r="V446" i="3" s="1"/>
  <c r="P448" i="3"/>
  <c r="S447" i="3"/>
  <c r="L448" i="3"/>
  <c r="R448" i="3" s="1"/>
  <c r="W448" i="3" s="1"/>
  <c r="B449" i="3"/>
  <c r="C449" i="3"/>
  <c r="G449" i="3"/>
  <c r="H449" i="3"/>
  <c r="F449" i="3"/>
  <c r="E449" i="3"/>
  <c r="J449" i="3"/>
  <c r="Q449" i="3" s="1"/>
  <c r="I449" i="3"/>
  <c r="M449" i="3" s="1"/>
  <c r="N449" i="3" s="1"/>
  <c r="D449" i="3"/>
  <c r="A450" i="3"/>
  <c r="T447" i="3" l="1"/>
  <c r="V447" i="3" s="1"/>
  <c r="P449" i="3"/>
  <c r="S448" i="3"/>
  <c r="B450" i="3"/>
  <c r="G450" i="3"/>
  <c r="H450" i="3"/>
  <c r="J450" i="3"/>
  <c r="Q450" i="3" s="1"/>
  <c r="C450" i="3"/>
  <c r="D450" i="3"/>
  <c r="E450" i="3"/>
  <c r="F450" i="3"/>
  <c r="I450" i="3"/>
  <c r="M450" i="3" s="1"/>
  <c r="N450" i="3" s="1"/>
  <c r="L449" i="3"/>
  <c r="R449" i="3" s="1"/>
  <c r="W449" i="3" s="1"/>
  <c r="A451" i="3"/>
  <c r="T448" i="3" l="1"/>
  <c r="V448" i="3" s="1"/>
  <c r="P450" i="3"/>
  <c r="S449" i="3"/>
  <c r="L450" i="3"/>
  <c r="R450" i="3" s="1"/>
  <c r="W450" i="3" s="1"/>
  <c r="B451" i="3"/>
  <c r="C451" i="3"/>
  <c r="J451" i="3"/>
  <c r="Q451" i="3" s="1"/>
  <c r="D451" i="3"/>
  <c r="E451" i="3"/>
  <c r="F451" i="3"/>
  <c r="G451" i="3"/>
  <c r="H451" i="3"/>
  <c r="I451" i="3"/>
  <c r="M451" i="3" s="1"/>
  <c r="N451" i="3" s="1"/>
  <c r="A452" i="3"/>
  <c r="T449" i="3" l="1"/>
  <c r="V449" i="3" s="1"/>
  <c r="P451" i="3"/>
  <c r="S450" i="3"/>
  <c r="B452" i="3"/>
  <c r="G452" i="3"/>
  <c r="H452" i="3"/>
  <c r="D452" i="3"/>
  <c r="E452" i="3"/>
  <c r="I452" i="3"/>
  <c r="M452" i="3" s="1"/>
  <c r="N452" i="3" s="1"/>
  <c r="C452" i="3"/>
  <c r="F452" i="3"/>
  <c r="J452" i="3"/>
  <c r="Q452" i="3" s="1"/>
  <c r="L451" i="3"/>
  <c r="R451" i="3" s="1"/>
  <c r="W451" i="3" s="1"/>
  <c r="A453" i="3"/>
  <c r="T450" i="3" l="1"/>
  <c r="V450" i="3" s="1"/>
  <c r="P452" i="3"/>
  <c r="S451" i="3"/>
  <c r="L452" i="3"/>
  <c r="R452" i="3" s="1"/>
  <c r="W452" i="3" s="1"/>
  <c r="B453" i="3"/>
  <c r="C453" i="3"/>
  <c r="D453" i="3"/>
  <c r="E453" i="3"/>
  <c r="F453" i="3"/>
  <c r="J453" i="3"/>
  <c r="Q453" i="3" s="1"/>
  <c r="H453" i="3"/>
  <c r="G453" i="3"/>
  <c r="I453" i="3"/>
  <c r="M453" i="3" s="1"/>
  <c r="N453" i="3" s="1"/>
  <c r="A454" i="3"/>
  <c r="T451" i="3" l="1"/>
  <c r="V451" i="3" s="1"/>
  <c r="P453" i="3"/>
  <c r="S452" i="3"/>
  <c r="B454" i="3"/>
  <c r="G454" i="3"/>
  <c r="H454" i="3"/>
  <c r="F454" i="3"/>
  <c r="J454" i="3"/>
  <c r="Q454" i="3" s="1"/>
  <c r="C454" i="3"/>
  <c r="D454" i="3"/>
  <c r="E454" i="3"/>
  <c r="I454" i="3"/>
  <c r="M454" i="3" s="1"/>
  <c r="N454" i="3" s="1"/>
  <c r="L453" i="3"/>
  <c r="R453" i="3" s="1"/>
  <c r="W453" i="3" s="1"/>
  <c r="A455" i="3"/>
  <c r="T452" i="3" l="1"/>
  <c r="V452" i="3" s="1"/>
  <c r="P454" i="3"/>
  <c r="S453" i="3"/>
  <c r="B455" i="3"/>
  <c r="C455" i="3"/>
  <c r="D455" i="3"/>
  <c r="E455" i="3"/>
  <c r="F455" i="3"/>
  <c r="G455" i="3"/>
  <c r="J455" i="3"/>
  <c r="Q455" i="3" s="1"/>
  <c r="H455" i="3"/>
  <c r="I455" i="3"/>
  <c r="M455" i="3" s="1"/>
  <c r="N455" i="3" s="1"/>
  <c r="L454" i="3"/>
  <c r="R454" i="3" s="1"/>
  <c r="W454" i="3" s="1"/>
  <c r="A456" i="3"/>
  <c r="T453" i="3" l="1"/>
  <c r="V453" i="3" s="1"/>
  <c r="P455" i="3"/>
  <c r="S454" i="3"/>
  <c r="L455" i="3"/>
  <c r="R455" i="3" s="1"/>
  <c r="W455" i="3" s="1"/>
  <c r="B456" i="3"/>
  <c r="G456" i="3"/>
  <c r="H456" i="3"/>
  <c r="C456" i="3"/>
  <c r="D456" i="3"/>
  <c r="E456" i="3"/>
  <c r="J456" i="3"/>
  <c r="Q456" i="3" s="1"/>
  <c r="I456" i="3"/>
  <c r="M456" i="3" s="1"/>
  <c r="N456" i="3" s="1"/>
  <c r="F456" i="3"/>
  <c r="A457" i="3"/>
  <c r="T454" i="3" l="1"/>
  <c r="V454" i="3" s="1"/>
  <c r="P456" i="3"/>
  <c r="S455" i="3"/>
  <c r="L456" i="3"/>
  <c r="R456" i="3" s="1"/>
  <c r="W456" i="3" s="1"/>
  <c r="B457" i="3"/>
  <c r="C457" i="3"/>
  <c r="G457" i="3"/>
  <c r="H457" i="3"/>
  <c r="I457" i="3"/>
  <c r="M457" i="3" s="1"/>
  <c r="N457" i="3" s="1"/>
  <c r="D457" i="3"/>
  <c r="E457" i="3"/>
  <c r="F457" i="3"/>
  <c r="J457" i="3"/>
  <c r="Q457" i="3" s="1"/>
  <c r="A458" i="3"/>
  <c r="T455" i="3" l="1"/>
  <c r="V455" i="3" s="1"/>
  <c r="P457" i="3"/>
  <c r="S456" i="3"/>
  <c r="B458" i="3"/>
  <c r="G458" i="3"/>
  <c r="H458" i="3"/>
  <c r="I458" i="3"/>
  <c r="M458" i="3" s="1"/>
  <c r="N458" i="3" s="1"/>
  <c r="J458" i="3"/>
  <c r="Q458" i="3" s="1"/>
  <c r="C458" i="3"/>
  <c r="D458" i="3"/>
  <c r="E458" i="3"/>
  <c r="F458" i="3"/>
  <c r="L457" i="3"/>
  <c r="R457" i="3" s="1"/>
  <c r="W457" i="3" s="1"/>
  <c r="A459" i="3"/>
  <c r="T456" i="3" l="1"/>
  <c r="V456" i="3" s="1"/>
  <c r="P458" i="3"/>
  <c r="S457" i="3"/>
  <c r="L458" i="3"/>
  <c r="R458" i="3" s="1"/>
  <c r="W458" i="3" s="1"/>
  <c r="B459" i="3"/>
  <c r="C459" i="3"/>
  <c r="E459" i="3"/>
  <c r="F459" i="3"/>
  <c r="G459" i="3"/>
  <c r="D459" i="3"/>
  <c r="I459" i="3"/>
  <c r="M459" i="3" s="1"/>
  <c r="N459" i="3" s="1"/>
  <c r="H459" i="3"/>
  <c r="J459" i="3"/>
  <c r="Q459" i="3" s="1"/>
  <c r="A460" i="3"/>
  <c r="T457" i="3" l="1"/>
  <c r="V457" i="3" s="1"/>
  <c r="P459" i="3"/>
  <c r="S458" i="3"/>
  <c r="B460" i="3"/>
  <c r="G460" i="3"/>
  <c r="H460" i="3"/>
  <c r="D460" i="3"/>
  <c r="E460" i="3"/>
  <c r="C460" i="3"/>
  <c r="I460" i="3"/>
  <c r="M460" i="3" s="1"/>
  <c r="N460" i="3" s="1"/>
  <c r="F460" i="3"/>
  <c r="J460" i="3"/>
  <c r="Q460" i="3" s="1"/>
  <c r="L459" i="3"/>
  <c r="R459" i="3" s="1"/>
  <c r="W459" i="3" s="1"/>
  <c r="A461" i="3"/>
  <c r="T458" i="3" l="1"/>
  <c r="V458" i="3" s="1"/>
  <c r="P460" i="3"/>
  <c r="S459" i="3"/>
  <c r="B461" i="3"/>
  <c r="C461" i="3"/>
  <c r="I461" i="3"/>
  <c r="M461" i="3" s="1"/>
  <c r="N461" i="3" s="1"/>
  <c r="J461" i="3"/>
  <c r="Q461" i="3" s="1"/>
  <c r="G461" i="3"/>
  <c r="E461" i="3"/>
  <c r="D461" i="3"/>
  <c r="F461" i="3"/>
  <c r="H461" i="3"/>
  <c r="L460" i="3"/>
  <c r="R460" i="3" s="1"/>
  <c r="W460" i="3" s="1"/>
  <c r="A462" i="3"/>
  <c r="T459" i="3" l="1"/>
  <c r="V459" i="3" s="1"/>
  <c r="P461" i="3"/>
  <c r="S460" i="3"/>
  <c r="B462" i="3"/>
  <c r="G462" i="3"/>
  <c r="H462" i="3"/>
  <c r="J462" i="3"/>
  <c r="Q462" i="3" s="1"/>
  <c r="D462" i="3"/>
  <c r="E462" i="3"/>
  <c r="F462" i="3"/>
  <c r="I462" i="3"/>
  <c r="M462" i="3" s="1"/>
  <c r="N462" i="3" s="1"/>
  <c r="C462" i="3"/>
  <c r="L461" i="3"/>
  <c r="R461" i="3" s="1"/>
  <c r="W461" i="3" s="1"/>
  <c r="A463" i="3"/>
  <c r="T460" i="3" l="1"/>
  <c r="V460" i="3" s="1"/>
  <c r="P462" i="3"/>
  <c r="S461" i="3"/>
  <c r="B463" i="3"/>
  <c r="C463" i="3"/>
  <c r="D463" i="3"/>
  <c r="E463" i="3"/>
  <c r="J463" i="3"/>
  <c r="Q463" i="3" s="1"/>
  <c r="H463" i="3"/>
  <c r="F463" i="3"/>
  <c r="I463" i="3"/>
  <c r="M463" i="3" s="1"/>
  <c r="N463" i="3" s="1"/>
  <c r="G463" i="3"/>
  <c r="L462" i="3"/>
  <c r="R462" i="3" s="1"/>
  <c r="W462" i="3" s="1"/>
  <c r="A464" i="3"/>
  <c r="T461" i="3" l="1"/>
  <c r="V461" i="3" s="1"/>
  <c r="P463" i="3"/>
  <c r="S462" i="3"/>
  <c r="B464" i="3"/>
  <c r="G464" i="3"/>
  <c r="H464" i="3"/>
  <c r="J464" i="3"/>
  <c r="Q464" i="3" s="1"/>
  <c r="C464" i="3"/>
  <c r="D464" i="3"/>
  <c r="E464" i="3"/>
  <c r="I464" i="3"/>
  <c r="M464" i="3" s="1"/>
  <c r="N464" i="3" s="1"/>
  <c r="F464" i="3"/>
  <c r="L463" i="3"/>
  <c r="R463" i="3" s="1"/>
  <c r="W463" i="3" s="1"/>
  <c r="A465" i="3"/>
  <c r="T462" i="3" l="1"/>
  <c r="V462" i="3" s="1"/>
  <c r="P464" i="3"/>
  <c r="S463" i="3"/>
  <c r="L464" i="3"/>
  <c r="R464" i="3" s="1"/>
  <c r="W464" i="3" s="1"/>
  <c r="B465" i="3"/>
  <c r="C465" i="3"/>
  <c r="G465" i="3"/>
  <c r="H465" i="3"/>
  <c r="F465" i="3"/>
  <c r="D465" i="3"/>
  <c r="J465" i="3"/>
  <c r="Q465" i="3" s="1"/>
  <c r="I465" i="3"/>
  <c r="M465" i="3" s="1"/>
  <c r="N465" i="3" s="1"/>
  <c r="E465" i="3"/>
  <c r="A466" i="3"/>
  <c r="T463" i="3" l="1"/>
  <c r="V463" i="3" s="1"/>
  <c r="P465" i="3"/>
  <c r="S464" i="3"/>
  <c r="B466" i="3"/>
  <c r="G466" i="3"/>
  <c r="H466" i="3"/>
  <c r="C466" i="3"/>
  <c r="D466" i="3"/>
  <c r="E466" i="3"/>
  <c r="J466" i="3"/>
  <c r="Q466" i="3" s="1"/>
  <c r="I466" i="3"/>
  <c r="M466" i="3" s="1"/>
  <c r="N466" i="3" s="1"/>
  <c r="F466" i="3"/>
  <c r="L465" i="3"/>
  <c r="R465" i="3" s="1"/>
  <c r="W465" i="3" s="1"/>
  <c r="A467" i="3"/>
  <c r="T464" i="3" l="1"/>
  <c r="V464" i="3" s="1"/>
  <c r="P466" i="3"/>
  <c r="S465" i="3"/>
  <c r="L466" i="3"/>
  <c r="R466" i="3" s="1"/>
  <c r="W466" i="3" s="1"/>
  <c r="B467" i="3"/>
  <c r="C467" i="3"/>
  <c r="G467" i="3"/>
  <c r="H467" i="3"/>
  <c r="E467" i="3"/>
  <c r="J467" i="3"/>
  <c r="Q467" i="3" s="1"/>
  <c r="I467" i="3"/>
  <c r="M467" i="3" s="1"/>
  <c r="N467" i="3" s="1"/>
  <c r="D467" i="3"/>
  <c r="F467" i="3"/>
  <c r="A468" i="3"/>
  <c r="T465" i="3" l="1"/>
  <c r="V465" i="3" s="1"/>
  <c r="P467" i="3"/>
  <c r="S466" i="3"/>
  <c r="B468" i="3"/>
  <c r="G468" i="3"/>
  <c r="H468" i="3"/>
  <c r="D468" i="3"/>
  <c r="E468" i="3"/>
  <c r="J468" i="3"/>
  <c r="Q468" i="3" s="1"/>
  <c r="C468" i="3"/>
  <c r="F468" i="3"/>
  <c r="I468" i="3"/>
  <c r="M468" i="3" s="1"/>
  <c r="N468" i="3" s="1"/>
  <c r="L467" i="3"/>
  <c r="R467" i="3" s="1"/>
  <c r="W467" i="3" s="1"/>
  <c r="A469" i="3"/>
  <c r="T466" i="3" l="1"/>
  <c r="V466" i="3" s="1"/>
  <c r="P468" i="3"/>
  <c r="S467" i="3"/>
  <c r="L468" i="3"/>
  <c r="R468" i="3" s="1"/>
  <c r="W468" i="3" s="1"/>
  <c r="B469" i="3"/>
  <c r="C469" i="3"/>
  <c r="D469" i="3"/>
  <c r="E469" i="3"/>
  <c r="F469" i="3"/>
  <c r="J469" i="3"/>
  <c r="Q469" i="3" s="1"/>
  <c r="H469" i="3"/>
  <c r="I469" i="3"/>
  <c r="M469" i="3" s="1"/>
  <c r="N469" i="3" s="1"/>
  <c r="G469" i="3"/>
  <c r="A470" i="3"/>
  <c r="T467" i="3" l="1"/>
  <c r="V467" i="3" s="1"/>
  <c r="P469" i="3"/>
  <c r="S468" i="3"/>
  <c r="L469" i="3"/>
  <c r="R469" i="3" s="1"/>
  <c r="W469" i="3" s="1"/>
  <c r="B470" i="3"/>
  <c r="G470" i="3"/>
  <c r="H470" i="3"/>
  <c r="I470" i="3"/>
  <c r="M470" i="3" s="1"/>
  <c r="N470" i="3" s="1"/>
  <c r="J470" i="3"/>
  <c r="Q470" i="3" s="1"/>
  <c r="C470" i="3"/>
  <c r="D470" i="3"/>
  <c r="E470" i="3"/>
  <c r="F470" i="3"/>
  <c r="A471" i="3"/>
  <c r="T468" i="3" l="1"/>
  <c r="V468" i="3" s="1"/>
  <c r="P470" i="3"/>
  <c r="S469" i="3"/>
  <c r="L470" i="3"/>
  <c r="R470" i="3" s="1"/>
  <c r="W470" i="3" s="1"/>
  <c r="B471" i="3"/>
  <c r="C471" i="3"/>
  <c r="D471" i="3"/>
  <c r="E471" i="3"/>
  <c r="H471" i="3"/>
  <c r="J471" i="3"/>
  <c r="Q471" i="3" s="1"/>
  <c r="F471" i="3"/>
  <c r="I471" i="3"/>
  <c r="M471" i="3" s="1"/>
  <c r="N471" i="3" s="1"/>
  <c r="G471" i="3"/>
  <c r="A472" i="3"/>
  <c r="T469" i="3" l="1"/>
  <c r="V469" i="3" s="1"/>
  <c r="P471" i="3"/>
  <c r="S470" i="3"/>
  <c r="L471" i="3"/>
  <c r="R471" i="3" s="1"/>
  <c r="W471" i="3" s="1"/>
  <c r="B472" i="3"/>
  <c r="G472" i="3"/>
  <c r="H472" i="3"/>
  <c r="C472" i="3"/>
  <c r="D472" i="3"/>
  <c r="E472" i="3"/>
  <c r="I472" i="3"/>
  <c r="M472" i="3" s="1"/>
  <c r="N472" i="3" s="1"/>
  <c r="F472" i="3"/>
  <c r="J472" i="3"/>
  <c r="Q472" i="3" s="1"/>
  <c r="A473" i="3"/>
  <c r="T470" i="3" l="1"/>
  <c r="V470" i="3" s="1"/>
  <c r="P472" i="3"/>
  <c r="S471" i="3"/>
  <c r="L472" i="3"/>
  <c r="R472" i="3" s="1"/>
  <c r="W472" i="3" s="1"/>
  <c r="B473" i="3"/>
  <c r="C473" i="3"/>
  <c r="G473" i="3"/>
  <c r="H473" i="3"/>
  <c r="I473" i="3"/>
  <c r="M473" i="3" s="1"/>
  <c r="N473" i="3" s="1"/>
  <c r="D473" i="3"/>
  <c r="E473" i="3"/>
  <c r="F473" i="3"/>
  <c r="J473" i="3"/>
  <c r="Q473" i="3" s="1"/>
  <c r="A474" i="3"/>
  <c r="T471" i="3" l="1"/>
  <c r="V471" i="3" s="1"/>
  <c r="P473" i="3"/>
  <c r="S472" i="3"/>
  <c r="B474" i="3"/>
  <c r="G474" i="3"/>
  <c r="H474" i="3"/>
  <c r="J474" i="3"/>
  <c r="Q474" i="3" s="1"/>
  <c r="I474" i="3"/>
  <c r="M474" i="3" s="1"/>
  <c r="N474" i="3" s="1"/>
  <c r="C474" i="3"/>
  <c r="D474" i="3"/>
  <c r="E474" i="3"/>
  <c r="F474" i="3"/>
  <c r="L473" i="3"/>
  <c r="R473" i="3" s="1"/>
  <c r="W473" i="3" s="1"/>
  <c r="A475" i="3"/>
  <c r="T472" i="3" l="1"/>
  <c r="V472" i="3" s="1"/>
  <c r="P474" i="3"/>
  <c r="S473" i="3"/>
  <c r="L474" i="3"/>
  <c r="R474" i="3" s="1"/>
  <c r="W474" i="3" s="1"/>
  <c r="B475" i="3"/>
  <c r="C475" i="3"/>
  <c r="J475" i="3"/>
  <c r="Q475" i="3" s="1"/>
  <c r="E475" i="3"/>
  <c r="F475" i="3"/>
  <c r="G475" i="3"/>
  <c r="I475" i="3"/>
  <c r="M475" i="3" s="1"/>
  <c r="N475" i="3" s="1"/>
  <c r="D475" i="3"/>
  <c r="H475" i="3"/>
  <c r="A476" i="3"/>
  <c r="T473" i="3" l="1"/>
  <c r="V473" i="3" s="1"/>
  <c r="P475" i="3"/>
  <c r="S474" i="3"/>
  <c r="L475" i="3"/>
  <c r="R475" i="3" s="1"/>
  <c r="W475" i="3" s="1"/>
  <c r="B476" i="3"/>
  <c r="G476" i="3"/>
  <c r="H476" i="3"/>
  <c r="D476" i="3"/>
  <c r="E476" i="3"/>
  <c r="F476" i="3"/>
  <c r="I476" i="3"/>
  <c r="M476" i="3" s="1"/>
  <c r="N476" i="3" s="1"/>
  <c r="C476" i="3"/>
  <c r="J476" i="3"/>
  <c r="Q476" i="3" s="1"/>
  <c r="A477" i="3"/>
  <c r="T474" i="3" l="1"/>
  <c r="V474" i="3" s="1"/>
  <c r="P476" i="3"/>
  <c r="S475" i="3"/>
  <c r="L476" i="3"/>
  <c r="R476" i="3" s="1"/>
  <c r="W476" i="3" s="1"/>
  <c r="B477" i="3"/>
  <c r="C477" i="3"/>
  <c r="D477" i="3"/>
  <c r="E477" i="3"/>
  <c r="F477" i="3"/>
  <c r="J477" i="3"/>
  <c r="Q477" i="3" s="1"/>
  <c r="I477" i="3"/>
  <c r="M477" i="3" s="1"/>
  <c r="N477" i="3" s="1"/>
  <c r="G477" i="3"/>
  <c r="H477" i="3"/>
  <c r="A478" i="3"/>
  <c r="T475" i="3" l="1"/>
  <c r="V475" i="3" s="1"/>
  <c r="P477" i="3"/>
  <c r="S476" i="3"/>
  <c r="B478" i="3"/>
  <c r="G478" i="3"/>
  <c r="H478" i="3"/>
  <c r="D478" i="3"/>
  <c r="E478" i="3"/>
  <c r="F478" i="3"/>
  <c r="J478" i="3"/>
  <c r="Q478" i="3" s="1"/>
  <c r="C478" i="3"/>
  <c r="I478" i="3"/>
  <c r="M478" i="3" s="1"/>
  <c r="N478" i="3" s="1"/>
  <c r="L477" i="3"/>
  <c r="R477" i="3" s="1"/>
  <c r="W477" i="3" s="1"/>
  <c r="A479" i="3"/>
  <c r="T476" i="3" l="1"/>
  <c r="V476" i="3" s="1"/>
  <c r="P478" i="3"/>
  <c r="S477" i="3"/>
  <c r="L478" i="3"/>
  <c r="R478" i="3" s="1"/>
  <c r="W478" i="3" s="1"/>
  <c r="B479" i="3"/>
  <c r="C479" i="3"/>
  <c r="D479" i="3"/>
  <c r="E479" i="3"/>
  <c r="G479" i="3"/>
  <c r="J479" i="3"/>
  <c r="Q479" i="3" s="1"/>
  <c r="F479" i="3"/>
  <c r="H479" i="3"/>
  <c r="I479" i="3"/>
  <c r="M479" i="3" s="1"/>
  <c r="N479" i="3" s="1"/>
  <c r="A480" i="3"/>
  <c r="T477" i="3" l="1"/>
  <c r="V477" i="3" s="1"/>
  <c r="P479" i="3"/>
  <c r="S478" i="3"/>
  <c r="L479" i="3"/>
  <c r="R479" i="3" s="1"/>
  <c r="W479" i="3" s="1"/>
  <c r="B480" i="3"/>
  <c r="G480" i="3"/>
  <c r="H480" i="3"/>
  <c r="E480" i="3"/>
  <c r="F480" i="3"/>
  <c r="I480" i="3"/>
  <c r="M480" i="3" s="1"/>
  <c r="N480" i="3" s="1"/>
  <c r="C480" i="3"/>
  <c r="J480" i="3"/>
  <c r="Q480" i="3" s="1"/>
  <c r="D480" i="3"/>
  <c r="A481" i="3"/>
  <c r="T478" i="3" l="1"/>
  <c r="V478" i="3" s="1"/>
  <c r="P480" i="3"/>
  <c r="S479" i="3"/>
  <c r="L480" i="3"/>
  <c r="R480" i="3" s="1"/>
  <c r="W480" i="3" s="1"/>
  <c r="B481" i="3"/>
  <c r="C481" i="3"/>
  <c r="G481" i="3"/>
  <c r="H481" i="3"/>
  <c r="F481" i="3"/>
  <c r="D481" i="3"/>
  <c r="E481" i="3"/>
  <c r="I481" i="3"/>
  <c r="M481" i="3" s="1"/>
  <c r="N481" i="3" s="1"/>
  <c r="J481" i="3"/>
  <c r="Q481" i="3" s="1"/>
  <c r="A482" i="3"/>
  <c r="T479" i="3" l="1"/>
  <c r="V479" i="3" s="1"/>
  <c r="P481" i="3"/>
  <c r="S480" i="3"/>
  <c r="L481" i="3"/>
  <c r="R481" i="3" s="1"/>
  <c r="W481" i="3" s="1"/>
  <c r="B482" i="3"/>
  <c r="G482" i="3"/>
  <c r="H482" i="3"/>
  <c r="I482" i="3"/>
  <c r="M482" i="3" s="1"/>
  <c r="N482" i="3" s="1"/>
  <c r="C482" i="3"/>
  <c r="D482" i="3"/>
  <c r="F482" i="3"/>
  <c r="J482" i="3"/>
  <c r="Q482" i="3" s="1"/>
  <c r="E482" i="3"/>
  <c r="A483" i="3"/>
  <c r="T480" i="3" l="1"/>
  <c r="V480" i="3" s="1"/>
  <c r="P482" i="3"/>
  <c r="S481" i="3"/>
  <c r="L482" i="3"/>
  <c r="R482" i="3" s="1"/>
  <c r="W482" i="3" s="1"/>
  <c r="B483" i="3"/>
  <c r="C483" i="3"/>
  <c r="J483" i="3"/>
  <c r="Q483" i="3" s="1"/>
  <c r="G483" i="3"/>
  <c r="D483" i="3"/>
  <c r="E483" i="3"/>
  <c r="H483" i="3"/>
  <c r="I483" i="3"/>
  <c r="M483" i="3" s="1"/>
  <c r="N483" i="3" s="1"/>
  <c r="F483" i="3"/>
  <c r="A484" i="3"/>
  <c r="T481" i="3" l="1"/>
  <c r="V481" i="3" s="1"/>
  <c r="P483" i="3"/>
  <c r="S482" i="3"/>
  <c r="L483" i="3"/>
  <c r="R483" i="3" s="1"/>
  <c r="W483" i="3" s="1"/>
  <c r="B484" i="3"/>
  <c r="G484" i="3"/>
  <c r="H484" i="3"/>
  <c r="D484" i="3"/>
  <c r="E484" i="3"/>
  <c r="F484" i="3"/>
  <c r="J484" i="3"/>
  <c r="Q484" i="3" s="1"/>
  <c r="I484" i="3"/>
  <c r="M484" i="3" s="1"/>
  <c r="N484" i="3" s="1"/>
  <c r="C484" i="3"/>
  <c r="A485" i="3"/>
  <c r="T482" i="3" l="1"/>
  <c r="V482" i="3" s="1"/>
  <c r="P484" i="3"/>
  <c r="S483" i="3"/>
  <c r="B485" i="3"/>
  <c r="C485" i="3"/>
  <c r="D485" i="3"/>
  <c r="E485" i="3"/>
  <c r="F485" i="3"/>
  <c r="G485" i="3"/>
  <c r="H485" i="3"/>
  <c r="J485" i="3"/>
  <c r="Q485" i="3" s="1"/>
  <c r="I485" i="3"/>
  <c r="M485" i="3" s="1"/>
  <c r="N485" i="3" s="1"/>
  <c r="L484" i="3"/>
  <c r="R484" i="3" s="1"/>
  <c r="W484" i="3" s="1"/>
  <c r="A486" i="3"/>
  <c r="T483" i="3" l="1"/>
  <c r="V483" i="3" s="1"/>
  <c r="P485" i="3"/>
  <c r="S484" i="3"/>
  <c r="B486" i="3"/>
  <c r="G486" i="3"/>
  <c r="H486" i="3"/>
  <c r="J486" i="3"/>
  <c r="Q486" i="3" s="1"/>
  <c r="I486" i="3"/>
  <c r="M486" i="3" s="1"/>
  <c r="N486" i="3" s="1"/>
  <c r="C486" i="3"/>
  <c r="F486" i="3"/>
  <c r="D486" i="3"/>
  <c r="E486" i="3"/>
  <c r="L485" i="3"/>
  <c r="R485" i="3" s="1"/>
  <c r="W485" i="3" s="1"/>
  <c r="A487" i="3"/>
  <c r="T484" i="3" l="1"/>
  <c r="V484" i="3" s="1"/>
  <c r="P486" i="3"/>
  <c r="S485" i="3"/>
  <c r="L486" i="3"/>
  <c r="R486" i="3" s="1"/>
  <c r="W486" i="3" s="1"/>
  <c r="B487" i="3"/>
  <c r="C487" i="3"/>
  <c r="D487" i="3"/>
  <c r="E487" i="3"/>
  <c r="J487" i="3"/>
  <c r="Q487" i="3" s="1"/>
  <c r="I487" i="3"/>
  <c r="M487" i="3" s="1"/>
  <c r="N487" i="3" s="1"/>
  <c r="H487" i="3"/>
  <c r="F487" i="3"/>
  <c r="G487" i="3"/>
  <c r="A488" i="3"/>
  <c r="T485" i="3" l="1"/>
  <c r="V485" i="3" s="1"/>
  <c r="P487" i="3"/>
  <c r="S486" i="3"/>
  <c r="L487" i="3"/>
  <c r="R487" i="3" s="1"/>
  <c r="W487" i="3" s="1"/>
  <c r="B488" i="3"/>
  <c r="G488" i="3"/>
  <c r="H488" i="3"/>
  <c r="C488" i="3"/>
  <c r="D488" i="3"/>
  <c r="E488" i="3"/>
  <c r="J488" i="3"/>
  <c r="Q488" i="3" s="1"/>
  <c r="I488" i="3"/>
  <c r="M488" i="3" s="1"/>
  <c r="N488" i="3" s="1"/>
  <c r="F488" i="3"/>
  <c r="A489" i="3"/>
  <c r="T486" i="3" l="1"/>
  <c r="V486" i="3" s="1"/>
  <c r="P488" i="3"/>
  <c r="S487" i="3"/>
  <c r="L488" i="3"/>
  <c r="R488" i="3" s="1"/>
  <c r="W488" i="3" s="1"/>
  <c r="B489" i="3"/>
  <c r="C489" i="3"/>
  <c r="G489" i="3"/>
  <c r="H489" i="3"/>
  <c r="E489" i="3"/>
  <c r="F489" i="3"/>
  <c r="I489" i="3"/>
  <c r="M489" i="3" s="1"/>
  <c r="N489" i="3" s="1"/>
  <c r="J489" i="3"/>
  <c r="Q489" i="3" s="1"/>
  <c r="D489" i="3"/>
  <c r="A490" i="3"/>
  <c r="T487" i="3" l="1"/>
  <c r="V487" i="3" s="1"/>
  <c r="P489" i="3"/>
  <c r="S488" i="3"/>
  <c r="L489" i="3"/>
  <c r="R489" i="3" s="1"/>
  <c r="W489" i="3" s="1"/>
  <c r="B490" i="3"/>
  <c r="H490" i="3"/>
  <c r="I490" i="3"/>
  <c r="M490" i="3" s="1"/>
  <c r="N490" i="3" s="1"/>
  <c r="C490" i="3"/>
  <c r="D490" i="3"/>
  <c r="J490" i="3"/>
  <c r="Q490" i="3" s="1"/>
  <c r="F490" i="3"/>
  <c r="E490" i="3"/>
  <c r="G490" i="3"/>
  <c r="A491" i="3"/>
  <c r="T488" i="3" l="1"/>
  <c r="V488" i="3" s="1"/>
  <c r="P490" i="3"/>
  <c r="S489" i="3"/>
  <c r="L490" i="3"/>
  <c r="R490" i="3" s="1"/>
  <c r="W490" i="3" s="1"/>
  <c r="B491" i="3"/>
  <c r="H491" i="3"/>
  <c r="C491" i="3"/>
  <c r="D491" i="3"/>
  <c r="E491" i="3"/>
  <c r="J491" i="3"/>
  <c r="Q491" i="3" s="1"/>
  <c r="I491" i="3"/>
  <c r="M491" i="3" s="1"/>
  <c r="N491" i="3" s="1"/>
  <c r="F491" i="3"/>
  <c r="G491" i="3"/>
  <c r="A492" i="3"/>
  <c r="T489" i="3" l="1"/>
  <c r="V489" i="3" s="1"/>
  <c r="P491" i="3"/>
  <c r="S490" i="3"/>
  <c r="L491" i="3"/>
  <c r="R491" i="3" s="1"/>
  <c r="W491" i="3" s="1"/>
  <c r="B492" i="3"/>
  <c r="H492" i="3"/>
  <c r="C492" i="3"/>
  <c r="J492" i="3"/>
  <c r="Q492" i="3" s="1"/>
  <c r="G492" i="3"/>
  <c r="D492" i="3"/>
  <c r="I492" i="3"/>
  <c r="M492" i="3" s="1"/>
  <c r="N492" i="3" s="1"/>
  <c r="E492" i="3"/>
  <c r="F492" i="3"/>
  <c r="A493" i="3"/>
  <c r="T490" i="3" l="1"/>
  <c r="V490" i="3" s="1"/>
  <c r="P492" i="3"/>
  <c r="S491" i="3"/>
  <c r="L492" i="3"/>
  <c r="R492" i="3" s="1"/>
  <c r="W492" i="3" s="1"/>
  <c r="B493" i="3"/>
  <c r="F493" i="3"/>
  <c r="G493" i="3"/>
  <c r="H493" i="3"/>
  <c r="C493" i="3"/>
  <c r="D493" i="3"/>
  <c r="E493" i="3"/>
  <c r="I493" i="3"/>
  <c r="M493" i="3" s="1"/>
  <c r="N493" i="3" s="1"/>
  <c r="J493" i="3"/>
  <c r="Q493" i="3" s="1"/>
  <c r="A494" i="3"/>
  <c r="T491" i="3" l="1"/>
  <c r="V491" i="3" s="1"/>
  <c r="P493" i="3"/>
  <c r="S492" i="3"/>
  <c r="B494" i="3"/>
  <c r="H494" i="3"/>
  <c r="C494" i="3"/>
  <c r="D494" i="3"/>
  <c r="I494" i="3"/>
  <c r="M494" i="3" s="1"/>
  <c r="N494" i="3" s="1"/>
  <c r="F494" i="3"/>
  <c r="G494" i="3"/>
  <c r="J494" i="3"/>
  <c r="Q494" i="3" s="1"/>
  <c r="E494" i="3"/>
  <c r="L493" i="3"/>
  <c r="R493" i="3" s="1"/>
  <c r="W493" i="3" s="1"/>
  <c r="A495" i="3"/>
  <c r="T492" i="3" l="1"/>
  <c r="V492" i="3" s="1"/>
  <c r="P494" i="3"/>
  <c r="S493" i="3"/>
  <c r="L494" i="3"/>
  <c r="R494" i="3" s="1"/>
  <c r="W494" i="3" s="1"/>
  <c r="B495" i="3"/>
  <c r="H495" i="3"/>
  <c r="C495" i="3"/>
  <c r="J495" i="3"/>
  <c r="Q495" i="3" s="1"/>
  <c r="D495" i="3"/>
  <c r="E495" i="3"/>
  <c r="F495" i="3"/>
  <c r="G495" i="3"/>
  <c r="I495" i="3"/>
  <c r="M495" i="3" s="1"/>
  <c r="N495" i="3" s="1"/>
  <c r="A496" i="3"/>
  <c r="T493" i="3" l="1"/>
  <c r="V493" i="3" s="1"/>
  <c r="P495" i="3"/>
  <c r="S494" i="3"/>
  <c r="L495" i="3"/>
  <c r="R495" i="3" s="1"/>
  <c r="W495" i="3" s="1"/>
  <c r="B496" i="3"/>
  <c r="H496" i="3"/>
  <c r="D496" i="3"/>
  <c r="E496" i="3"/>
  <c r="C496" i="3"/>
  <c r="F496" i="3"/>
  <c r="G496" i="3"/>
  <c r="J496" i="3"/>
  <c r="Q496" i="3" s="1"/>
  <c r="I496" i="3"/>
  <c r="M496" i="3" s="1"/>
  <c r="N496" i="3" s="1"/>
  <c r="A497" i="3"/>
  <c r="T494" i="3" l="1"/>
  <c r="V494" i="3" s="1"/>
  <c r="P496" i="3"/>
  <c r="S495" i="3"/>
  <c r="B497" i="3"/>
  <c r="C497" i="3"/>
  <c r="D497" i="3"/>
  <c r="E497" i="3"/>
  <c r="H497" i="3"/>
  <c r="F497" i="3"/>
  <c r="J497" i="3"/>
  <c r="Q497" i="3" s="1"/>
  <c r="G497" i="3"/>
  <c r="I497" i="3"/>
  <c r="M497" i="3" s="1"/>
  <c r="N497" i="3" s="1"/>
  <c r="L496" i="3"/>
  <c r="R496" i="3" s="1"/>
  <c r="W496" i="3" s="1"/>
  <c r="A498" i="3"/>
  <c r="T495" i="3" l="1"/>
  <c r="V495" i="3" s="1"/>
  <c r="P497" i="3"/>
  <c r="S496" i="3"/>
  <c r="L497" i="3"/>
  <c r="R497" i="3" s="1"/>
  <c r="W497" i="3" s="1"/>
  <c r="B498" i="3"/>
  <c r="H498" i="3"/>
  <c r="E498" i="3"/>
  <c r="J498" i="3"/>
  <c r="Q498" i="3" s="1"/>
  <c r="F498" i="3"/>
  <c r="G498" i="3"/>
  <c r="C498" i="3"/>
  <c r="D498" i="3"/>
  <c r="I498" i="3"/>
  <c r="M498" i="3" s="1"/>
  <c r="N498" i="3" s="1"/>
  <c r="A499" i="3"/>
  <c r="T496" i="3" l="1"/>
  <c r="V496" i="3" s="1"/>
  <c r="P498" i="3"/>
  <c r="S497" i="3"/>
  <c r="B499" i="3"/>
  <c r="J499" i="3"/>
  <c r="Q499" i="3" s="1"/>
  <c r="C499" i="3"/>
  <c r="D499" i="3"/>
  <c r="E499" i="3"/>
  <c r="H499" i="3"/>
  <c r="I499" i="3"/>
  <c r="M499" i="3" s="1"/>
  <c r="N499" i="3" s="1"/>
  <c r="F499" i="3"/>
  <c r="G499" i="3"/>
  <c r="L498" i="3"/>
  <c r="R498" i="3" s="1"/>
  <c r="W498" i="3" s="1"/>
  <c r="A500" i="3"/>
  <c r="T497" i="3" l="1"/>
  <c r="V497" i="3" s="1"/>
  <c r="P499" i="3"/>
  <c r="S498" i="3"/>
  <c r="B500" i="3"/>
  <c r="H500" i="3"/>
  <c r="F500" i="3"/>
  <c r="G500" i="3"/>
  <c r="I500" i="3"/>
  <c r="M500" i="3" s="1"/>
  <c r="N500" i="3" s="1"/>
  <c r="J500" i="3"/>
  <c r="Q500" i="3" s="1"/>
  <c r="C500" i="3"/>
  <c r="D500" i="3"/>
  <c r="E500" i="3"/>
  <c r="L499" i="3"/>
  <c r="R499" i="3" s="1"/>
  <c r="W499" i="3" s="1"/>
  <c r="A501" i="3"/>
  <c r="T498" i="3" l="1"/>
  <c r="V498" i="3" s="1"/>
  <c r="P500" i="3"/>
  <c r="S499" i="3"/>
  <c r="L500" i="3"/>
  <c r="R500" i="3" s="1"/>
  <c r="W500" i="3" s="1"/>
  <c r="B501" i="3"/>
  <c r="F501" i="3"/>
  <c r="G501" i="3"/>
  <c r="H501" i="3"/>
  <c r="I501" i="3"/>
  <c r="M501" i="3" s="1"/>
  <c r="N501" i="3" s="1"/>
  <c r="J501" i="3"/>
  <c r="Q501" i="3" s="1"/>
  <c r="E501" i="3"/>
  <c r="C501" i="3"/>
  <c r="D501" i="3"/>
  <c r="A502" i="3"/>
  <c r="T499" i="3" l="1"/>
  <c r="V499" i="3" s="1"/>
  <c r="P501" i="3"/>
  <c r="S500" i="3"/>
  <c r="L501" i="3"/>
  <c r="R501" i="3" s="1"/>
  <c r="W501" i="3" s="1"/>
  <c r="B502" i="3"/>
  <c r="H502" i="3"/>
  <c r="G502" i="3"/>
  <c r="I502" i="3"/>
  <c r="M502" i="3" s="1"/>
  <c r="N502" i="3" s="1"/>
  <c r="J502" i="3"/>
  <c r="Q502" i="3" s="1"/>
  <c r="C502" i="3"/>
  <c r="D502" i="3"/>
  <c r="E502" i="3"/>
  <c r="F502" i="3"/>
  <c r="A503" i="3"/>
  <c r="T500" i="3" l="1"/>
  <c r="V500" i="3" s="1"/>
  <c r="P502" i="3"/>
  <c r="S501" i="3"/>
  <c r="L502" i="3"/>
  <c r="R502" i="3" s="1"/>
  <c r="W502" i="3" s="1"/>
  <c r="B503" i="3"/>
  <c r="C503" i="3"/>
  <c r="E503" i="3"/>
  <c r="J503" i="3"/>
  <c r="Q503" i="3" s="1"/>
  <c r="F503" i="3"/>
  <c r="G503" i="3"/>
  <c r="I503" i="3"/>
  <c r="M503" i="3" s="1"/>
  <c r="N503" i="3" s="1"/>
  <c r="H503" i="3"/>
  <c r="D503" i="3"/>
  <c r="A504" i="3"/>
  <c r="T501" i="3" l="1"/>
  <c r="V501" i="3" s="1"/>
  <c r="P503" i="3"/>
  <c r="S502" i="3"/>
  <c r="L503" i="3"/>
  <c r="R503" i="3" s="1"/>
  <c r="W503" i="3" s="1"/>
  <c r="B504" i="3"/>
  <c r="H504" i="3"/>
  <c r="C504" i="3"/>
  <c r="D504" i="3"/>
  <c r="E504" i="3"/>
  <c r="I504" i="3"/>
  <c r="M504" i="3" s="1"/>
  <c r="N504" i="3" s="1"/>
  <c r="G504" i="3"/>
  <c r="J504" i="3"/>
  <c r="Q504" i="3" s="1"/>
  <c r="F504" i="3"/>
  <c r="A505" i="3"/>
  <c r="T502" i="3" l="1"/>
  <c r="V502" i="3" s="1"/>
  <c r="P504" i="3"/>
  <c r="S503" i="3"/>
  <c r="L504" i="3"/>
  <c r="R504" i="3" s="1"/>
  <c r="W504" i="3" s="1"/>
  <c r="B505" i="3"/>
  <c r="C505" i="3"/>
  <c r="D505" i="3"/>
  <c r="H505" i="3"/>
  <c r="E505" i="3"/>
  <c r="I505" i="3"/>
  <c r="M505" i="3" s="1"/>
  <c r="N505" i="3" s="1"/>
  <c r="J505" i="3"/>
  <c r="Q505" i="3" s="1"/>
  <c r="F505" i="3"/>
  <c r="G505" i="3"/>
  <c r="A506" i="3"/>
  <c r="T503" i="3" l="1"/>
  <c r="V503" i="3" s="1"/>
  <c r="P505" i="3"/>
  <c r="S504" i="3"/>
  <c r="B506" i="3"/>
  <c r="H506" i="3"/>
  <c r="I506" i="3"/>
  <c r="M506" i="3" s="1"/>
  <c r="N506" i="3" s="1"/>
  <c r="F506" i="3"/>
  <c r="G506" i="3"/>
  <c r="J506" i="3"/>
  <c r="Q506" i="3" s="1"/>
  <c r="E506" i="3"/>
  <c r="D506" i="3"/>
  <c r="C506" i="3"/>
  <c r="L505" i="3"/>
  <c r="R505" i="3" s="1"/>
  <c r="W505" i="3" s="1"/>
  <c r="A507" i="3"/>
  <c r="T504" i="3" l="1"/>
  <c r="V504" i="3" s="1"/>
  <c r="P506" i="3"/>
  <c r="S505" i="3"/>
  <c r="L506" i="3"/>
  <c r="R506" i="3" s="1"/>
  <c r="W506" i="3" s="1"/>
  <c r="B507" i="3"/>
  <c r="D507" i="3"/>
  <c r="E507" i="3"/>
  <c r="C507" i="3"/>
  <c r="F507" i="3"/>
  <c r="G507" i="3"/>
  <c r="H507" i="3"/>
  <c r="I507" i="3"/>
  <c r="M507" i="3" s="1"/>
  <c r="N507" i="3" s="1"/>
  <c r="J507" i="3"/>
  <c r="Q507" i="3" s="1"/>
  <c r="A508" i="3"/>
  <c r="T505" i="3" l="1"/>
  <c r="V505" i="3" s="1"/>
  <c r="P507" i="3"/>
  <c r="L507" i="3"/>
  <c r="R507" i="3" s="1"/>
  <c r="W507" i="3" s="1"/>
  <c r="S506" i="3"/>
  <c r="B508" i="3"/>
  <c r="H508" i="3"/>
  <c r="C508" i="3"/>
  <c r="I508" i="3"/>
  <c r="M508" i="3" s="1"/>
  <c r="N508" i="3" s="1"/>
  <c r="D508" i="3"/>
  <c r="E508" i="3"/>
  <c r="F508" i="3"/>
  <c r="G508" i="3"/>
  <c r="J508" i="3"/>
  <c r="Q508" i="3" s="1"/>
  <c r="A509" i="3"/>
  <c r="T506" i="3" l="1"/>
  <c r="V506" i="3" s="1"/>
  <c r="P508" i="3"/>
  <c r="S507" i="3"/>
  <c r="B509" i="3"/>
  <c r="E509" i="3"/>
  <c r="F509" i="3"/>
  <c r="D509" i="3"/>
  <c r="G509" i="3"/>
  <c r="H509" i="3"/>
  <c r="C509" i="3"/>
  <c r="J509" i="3"/>
  <c r="Q509" i="3" s="1"/>
  <c r="I509" i="3"/>
  <c r="M509" i="3" s="1"/>
  <c r="N509" i="3" s="1"/>
  <c r="L508" i="3"/>
  <c r="R508" i="3" s="1"/>
  <c r="W508" i="3" s="1"/>
  <c r="A510" i="3"/>
  <c r="T507" i="3" l="1"/>
  <c r="V507" i="3" s="1"/>
  <c r="P509" i="3"/>
  <c r="S508" i="3"/>
  <c r="L509" i="3"/>
  <c r="R509" i="3" s="1"/>
  <c r="W509" i="3" s="1"/>
  <c r="B510" i="3"/>
  <c r="H510" i="3"/>
  <c r="E510" i="3"/>
  <c r="F510" i="3"/>
  <c r="G510" i="3"/>
  <c r="I510" i="3"/>
  <c r="M510" i="3" s="1"/>
  <c r="N510" i="3" s="1"/>
  <c r="C510" i="3"/>
  <c r="J510" i="3"/>
  <c r="Q510" i="3" s="1"/>
  <c r="D510" i="3"/>
  <c r="A511" i="3"/>
  <c r="T508" i="3" l="1"/>
  <c r="V508" i="3" s="1"/>
  <c r="P510" i="3"/>
  <c r="S509" i="3"/>
  <c r="L510" i="3"/>
  <c r="R510" i="3" s="1"/>
  <c r="W510" i="3" s="1"/>
  <c r="B511" i="3"/>
  <c r="F511" i="3"/>
  <c r="G511" i="3"/>
  <c r="J511" i="3"/>
  <c r="Q511" i="3" s="1"/>
  <c r="C511" i="3"/>
  <c r="H511" i="3"/>
  <c r="I511" i="3"/>
  <c r="M511" i="3" s="1"/>
  <c r="N511" i="3" s="1"/>
  <c r="D511" i="3"/>
  <c r="E511" i="3"/>
  <c r="A512" i="3"/>
  <c r="T509" i="3" l="1"/>
  <c r="V509" i="3" s="1"/>
  <c r="P511" i="3"/>
  <c r="S510" i="3"/>
  <c r="L511" i="3"/>
  <c r="R511" i="3" s="1"/>
  <c r="W511" i="3" s="1"/>
  <c r="B512" i="3"/>
  <c r="H512" i="3"/>
  <c r="C512" i="3"/>
  <c r="D512" i="3"/>
  <c r="E512" i="3"/>
  <c r="J512" i="3"/>
  <c r="Q512" i="3" s="1"/>
  <c r="F512" i="3"/>
  <c r="G512" i="3"/>
  <c r="I512" i="3"/>
  <c r="M512" i="3" s="1"/>
  <c r="N512" i="3" s="1"/>
  <c r="A513" i="3"/>
  <c r="T510" i="3" l="1"/>
  <c r="V510" i="3" s="1"/>
  <c r="P512" i="3"/>
  <c r="S511" i="3"/>
  <c r="B513" i="3"/>
  <c r="G513" i="3"/>
  <c r="H513" i="3"/>
  <c r="I513" i="3"/>
  <c r="M513" i="3" s="1"/>
  <c r="N513" i="3" s="1"/>
  <c r="F513" i="3"/>
  <c r="J513" i="3"/>
  <c r="Q513" i="3" s="1"/>
  <c r="D513" i="3"/>
  <c r="C513" i="3"/>
  <c r="E513" i="3"/>
  <c r="L512" i="3"/>
  <c r="R512" i="3" s="1"/>
  <c r="W512" i="3" s="1"/>
  <c r="A514" i="3"/>
  <c r="T511" i="3" l="1"/>
  <c r="V511" i="3" s="1"/>
  <c r="P513" i="3"/>
  <c r="S512" i="3"/>
  <c r="B514" i="3"/>
  <c r="H514" i="3"/>
  <c r="F514" i="3"/>
  <c r="G514" i="3"/>
  <c r="J514" i="3"/>
  <c r="Q514" i="3" s="1"/>
  <c r="C514" i="3"/>
  <c r="D514" i="3"/>
  <c r="E514" i="3"/>
  <c r="I514" i="3"/>
  <c r="M514" i="3" s="1"/>
  <c r="N514" i="3" s="1"/>
  <c r="L513" i="3"/>
  <c r="R513" i="3" s="1"/>
  <c r="W513" i="3" s="1"/>
  <c r="A515" i="3"/>
  <c r="T512" i="3" l="1"/>
  <c r="V512" i="3" s="1"/>
  <c r="P514" i="3"/>
  <c r="S513" i="3"/>
  <c r="B515" i="3"/>
  <c r="H515" i="3"/>
  <c r="C515" i="3"/>
  <c r="I515" i="3"/>
  <c r="M515" i="3" s="1"/>
  <c r="N515" i="3" s="1"/>
  <c r="J515" i="3"/>
  <c r="Q515" i="3" s="1"/>
  <c r="E515" i="3"/>
  <c r="F515" i="3"/>
  <c r="G515" i="3"/>
  <c r="D515" i="3"/>
  <c r="L514" i="3"/>
  <c r="R514" i="3" s="1"/>
  <c r="W514" i="3" s="1"/>
  <c r="A516" i="3"/>
  <c r="T513" i="3" l="1"/>
  <c r="V513" i="3" s="1"/>
  <c r="P515" i="3"/>
  <c r="S514" i="3"/>
  <c r="L515" i="3"/>
  <c r="R515" i="3" s="1"/>
  <c r="W515" i="3" s="1"/>
  <c r="B516" i="3"/>
  <c r="H516" i="3"/>
  <c r="C516" i="3"/>
  <c r="I516" i="3"/>
  <c r="M516" i="3" s="1"/>
  <c r="N516" i="3" s="1"/>
  <c r="J516" i="3"/>
  <c r="Q516" i="3" s="1"/>
  <c r="E516" i="3"/>
  <c r="D516" i="3"/>
  <c r="F516" i="3"/>
  <c r="G516" i="3"/>
  <c r="A517" i="3"/>
  <c r="T514" i="3" l="1"/>
  <c r="V514" i="3" s="1"/>
  <c r="P516" i="3"/>
  <c r="S515" i="3"/>
  <c r="B517" i="3"/>
  <c r="D517" i="3"/>
  <c r="E517" i="3"/>
  <c r="F517" i="3"/>
  <c r="C517" i="3"/>
  <c r="G517" i="3"/>
  <c r="J517" i="3"/>
  <c r="Q517" i="3" s="1"/>
  <c r="H517" i="3"/>
  <c r="I517" i="3"/>
  <c r="M517" i="3" s="1"/>
  <c r="N517" i="3" s="1"/>
  <c r="L516" i="3"/>
  <c r="R516" i="3" s="1"/>
  <c r="W516" i="3" s="1"/>
  <c r="A518" i="3"/>
  <c r="T515" i="3" l="1"/>
  <c r="V515" i="3" s="1"/>
  <c r="P517" i="3"/>
  <c r="S516" i="3"/>
  <c r="L517" i="3"/>
  <c r="R517" i="3" s="1"/>
  <c r="W517" i="3" s="1"/>
  <c r="B518" i="3"/>
  <c r="H518" i="3"/>
  <c r="C518" i="3"/>
  <c r="D518" i="3"/>
  <c r="I518" i="3"/>
  <c r="M518" i="3" s="1"/>
  <c r="N518" i="3" s="1"/>
  <c r="E518" i="3"/>
  <c r="G518" i="3"/>
  <c r="J518" i="3"/>
  <c r="Q518" i="3" s="1"/>
  <c r="F518" i="3"/>
  <c r="A519" i="3"/>
  <c r="T516" i="3" l="1"/>
  <c r="V516" i="3" s="1"/>
  <c r="P518" i="3"/>
  <c r="S517" i="3"/>
  <c r="B519" i="3"/>
  <c r="G519" i="3"/>
  <c r="H519" i="3"/>
  <c r="J519" i="3"/>
  <c r="Q519" i="3" s="1"/>
  <c r="I519" i="3"/>
  <c r="M519" i="3" s="1"/>
  <c r="N519" i="3" s="1"/>
  <c r="F519" i="3"/>
  <c r="C519" i="3"/>
  <c r="E519" i="3"/>
  <c r="D519" i="3"/>
  <c r="L518" i="3"/>
  <c r="R518" i="3" s="1"/>
  <c r="W518" i="3" s="1"/>
  <c r="A520" i="3"/>
  <c r="T517" i="3" l="1"/>
  <c r="V517" i="3" s="1"/>
  <c r="P519" i="3"/>
  <c r="S518" i="3"/>
  <c r="L519" i="3"/>
  <c r="R519" i="3" s="1"/>
  <c r="W519" i="3" s="1"/>
  <c r="B520" i="3"/>
  <c r="H520" i="3"/>
  <c r="D520" i="3"/>
  <c r="E520" i="3"/>
  <c r="C520" i="3"/>
  <c r="J520" i="3"/>
  <c r="Q520" i="3" s="1"/>
  <c r="F520" i="3"/>
  <c r="G520" i="3"/>
  <c r="I520" i="3"/>
  <c r="M520" i="3" s="1"/>
  <c r="N520" i="3" s="1"/>
  <c r="A521" i="3"/>
  <c r="T518" i="3" l="1"/>
  <c r="V518" i="3" s="1"/>
  <c r="P520" i="3"/>
  <c r="S519" i="3"/>
  <c r="L520" i="3"/>
  <c r="R520" i="3" s="1"/>
  <c r="W520" i="3" s="1"/>
  <c r="B521" i="3"/>
  <c r="C521" i="3"/>
  <c r="D521" i="3"/>
  <c r="E521" i="3"/>
  <c r="F521" i="3"/>
  <c r="G521" i="3"/>
  <c r="H521" i="3"/>
  <c r="J521" i="3"/>
  <c r="Q521" i="3" s="1"/>
  <c r="I521" i="3"/>
  <c r="M521" i="3" s="1"/>
  <c r="N521" i="3" s="1"/>
  <c r="A522" i="3"/>
  <c r="T519" i="3" l="1"/>
  <c r="V519" i="3" s="1"/>
  <c r="P521" i="3"/>
  <c r="S520" i="3"/>
  <c r="B522" i="3"/>
  <c r="H522" i="3"/>
  <c r="E522" i="3"/>
  <c r="F522" i="3"/>
  <c r="D522" i="3"/>
  <c r="G522" i="3"/>
  <c r="C522" i="3"/>
  <c r="J522" i="3"/>
  <c r="Q522" i="3" s="1"/>
  <c r="I522" i="3"/>
  <c r="M522" i="3" s="1"/>
  <c r="N522" i="3" s="1"/>
  <c r="L521" i="3"/>
  <c r="R521" i="3" s="1"/>
  <c r="W521" i="3" s="1"/>
  <c r="A523" i="3"/>
  <c r="T520" i="3" l="1"/>
  <c r="V520" i="3" s="1"/>
  <c r="P522" i="3"/>
  <c r="S521" i="3"/>
  <c r="L522" i="3"/>
  <c r="R522" i="3" s="1"/>
  <c r="W522" i="3" s="1"/>
  <c r="B523" i="3"/>
  <c r="J523" i="3"/>
  <c r="Q523" i="3" s="1"/>
  <c r="C523" i="3"/>
  <c r="I523" i="3"/>
  <c r="M523" i="3" s="1"/>
  <c r="N523" i="3" s="1"/>
  <c r="G523" i="3"/>
  <c r="E523" i="3"/>
  <c r="D523" i="3"/>
  <c r="F523" i="3"/>
  <c r="H523" i="3"/>
  <c r="A524" i="3"/>
  <c r="T521" i="3" l="1"/>
  <c r="V521" i="3" s="1"/>
  <c r="P523" i="3"/>
  <c r="S522" i="3"/>
  <c r="L523" i="3"/>
  <c r="R523" i="3" s="1"/>
  <c r="W523" i="3" s="1"/>
  <c r="B524" i="3"/>
  <c r="H524" i="3"/>
  <c r="F524" i="3"/>
  <c r="G524" i="3"/>
  <c r="C524" i="3"/>
  <c r="D524" i="3"/>
  <c r="E524" i="3"/>
  <c r="I524" i="3"/>
  <c r="M524" i="3" s="1"/>
  <c r="N524" i="3" s="1"/>
  <c r="J524" i="3"/>
  <c r="Q524" i="3" s="1"/>
  <c r="A525" i="3"/>
  <c r="T522" i="3" l="1"/>
  <c r="V522" i="3" s="1"/>
  <c r="P524" i="3"/>
  <c r="S523" i="3"/>
  <c r="L524" i="3"/>
  <c r="R524" i="3" s="1"/>
  <c r="W524" i="3" s="1"/>
  <c r="B525" i="3"/>
  <c r="D525" i="3"/>
  <c r="E525" i="3"/>
  <c r="F525" i="3"/>
  <c r="C525" i="3"/>
  <c r="H525" i="3"/>
  <c r="I525" i="3"/>
  <c r="M525" i="3" s="1"/>
  <c r="N525" i="3" s="1"/>
  <c r="J525" i="3"/>
  <c r="Q525" i="3" s="1"/>
  <c r="G525" i="3"/>
  <c r="A526" i="3"/>
  <c r="T523" i="3" l="1"/>
  <c r="V523" i="3" s="1"/>
  <c r="P525" i="3"/>
  <c r="S524" i="3"/>
  <c r="L525" i="3"/>
  <c r="R525" i="3" s="1"/>
  <c r="W525" i="3" s="1"/>
  <c r="B526" i="3"/>
  <c r="H526" i="3"/>
  <c r="G526" i="3"/>
  <c r="I526" i="3"/>
  <c r="M526" i="3" s="1"/>
  <c r="N526" i="3" s="1"/>
  <c r="F526" i="3"/>
  <c r="C526" i="3"/>
  <c r="D526" i="3"/>
  <c r="E526" i="3"/>
  <c r="J526" i="3"/>
  <c r="Q526" i="3" s="1"/>
  <c r="A527" i="3"/>
  <c r="T524" i="3" l="1"/>
  <c r="V524" i="3" s="1"/>
  <c r="P526" i="3"/>
  <c r="S525" i="3"/>
  <c r="L526" i="3"/>
  <c r="R526" i="3" s="1"/>
  <c r="W526" i="3" s="1"/>
  <c r="B527" i="3"/>
  <c r="C527" i="3"/>
  <c r="G527" i="3"/>
  <c r="H527" i="3"/>
  <c r="F527" i="3"/>
  <c r="E527" i="3"/>
  <c r="I527" i="3"/>
  <c r="M527" i="3" s="1"/>
  <c r="N527" i="3" s="1"/>
  <c r="D527" i="3"/>
  <c r="J527" i="3"/>
  <c r="Q527" i="3" s="1"/>
  <c r="A528" i="3"/>
  <c r="T525" i="3" l="1"/>
  <c r="V525" i="3" s="1"/>
  <c r="P527" i="3"/>
  <c r="S526" i="3"/>
  <c r="B528" i="3"/>
  <c r="H528" i="3"/>
  <c r="C528" i="3"/>
  <c r="J528" i="3"/>
  <c r="Q528" i="3" s="1"/>
  <c r="F528" i="3"/>
  <c r="D528" i="3"/>
  <c r="E528" i="3"/>
  <c r="I528" i="3"/>
  <c r="M528" i="3" s="1"/>
  <c r="N528" i="3" s="1"/>
  <c r="G528" i="3"/>
  <c r="L527" i="3"/>
  <c r="R527" i="3" s="1"/>
  <c r="W527" i="3" s="1"/>
  <c r="A529" i="3"/>
  <c r="T526" i="3" l="1"/>
  <c r="V526" i="3" s="1"/>
  <c r="P528" i="3"/>
  <c r="S527" i="3"/>
  <c r="B529" i="3"/>
  <c r="C529" i="3"/>
  <c r="D529" i="3"/>
  <c r="I529" i="3"/>
  <c r="M529" i="3" s="1"/>
  <c r="N529" i="3" s="1"/>
  <c r="J529" i="3"/>
  <c r="Q529" i="3" s="1"/>
  <c r="E529" i="3"/>
  <c r="F529" i="3"/>
  <c r="G529" i="3"/>
  <c r="H529" i="3"/>
  <c r="L528" i="3"/>
  <c r="R528" i="3" s="1"/>
  <c r="W528" i="3" s="1"/>
  <c r="A530" i="3"/>
  <c r="T527" i="3" l="1"/>
  <c r="V527" i="3" s="1"/>
  <c r="P529" i="3"/>
  <c r="S528" i="3"/>
  <c r="B530" i="3"/>
  <c r="H530" i="3"/>
  <c r="I530" i="3"/>
  <c r="M530" i="3" s="1"/>
  <c r="N530" i="3" s="1"/>
  <c r="D530" i="3"/>
  <c r="E530" i="3"/>
  <c r="F530" i="3"/>
  <c r="J530" i="3"/>
  <c r="Q530" i="3" s="1"/>
  <c r="C530" i="3"/>
  <c r="G530" i="3"/>
  <c r="L529" i="3"/>
  <c r="R529" i="3" s="1"/>
  <c r="W529" i="3" s="1"/>
  <c r="A531" i="3"/>
  <c r="T528" i="3" l="1"/>
  <c r="V528" i="3" s="1"/>
  <c r="P530" i="3"/>
  <c r="S529" i="3"/>
  <c r="L530" i="3"/>
  <c r="R530" i="3" s="1"/>
  <c r="W530" i="3" s="1"/>
  <c r="B531" i="3"/>
  <c r="D531" i="3"/>
  <c r="E531" i="3"/>
  <c r="F531" i="3"/>
  <c r="I531" i="3"/>
  <c r="M531" i="3" s="1"/>
  <c r="N531" i="3" s="1"/>
  <c r="J531" i="3"/>
  <c r="Q531" i="3" s="1"/>
  <c r="G531" i="3"/>
  <c r="H531" i="3"/>
  <c r="C531" i="3"/>
  <c r="A532" i="3"/>
  <c r="T529" i="3" l="1"/>
  <c r="V529" i="3" s="1"/>
  <c r="P531" i="3"/>
  <c r="S530" i="3"/>
  <c r="L531" i="3"/>
  <c r="R531" i="3" s="1"/>
  <c r="W531" i="3" s="1"/>
  <c r="B532" i="3"/>
  <c r="H532" i="3"/>
  <c r="G532" i="3"/>
  <c r="J532" i="3"/>
  <c r="Q532" i="3" s="1"/>
  <c r="I532" i="3"/>
  <c r="M532" i="3" s="1"/>
  <c r="N532" i="3" s="1"/>
  <c r="C532" i="3"/>
  <c r="D532" i="3"/>
  <c r="E532" i="3"/>
  <c r="F532" i="3"/>
  <c r="A533" i="3"/>
  <c r="T530" i="3" l="1"/>
  <c r="V530" i="3" s="1"/>
  <c r="P532" i="3"/>
  <c r="S531" i="3"/>
  <c r="L532" i="3"/>
  <c r="R532" i="3" s="1"/>
  <c r="W532" i="3" s="1"/>
  <c r="B533" i="3"/>
  <c r="E533" i="3"/>
  <c r="F533" i="3"/>
  <c r="C533" i="3"/>
  <c r="D533" i="3"/>
  <c r="I533" i="3"/>
  <c r="M533" i="3" s="1"/>
  <c r="N533" i="3" s="1"/>
  <c r="J533" i="3"/>
  <c r="Q533" i="3" s="1"/>
  <c r="H533" i="3"/>
  <c r="G533" i="3"/>
  <c r="A534" i="3"/>
  <c r="T531" i="3" l="1"/>
  <c r="V531" i="3" s="1"/>
  <c r="P533" i="3"/>
  <c r="S532" i="3"/>
  <c r="B534" i="3"/>
  <c r="H534" i="3"/>
  <c r="F534" i="3"/>
  <c r="G534" i="3"/>
  <c r="J534" i="3"/>
  <c r="Q534" i="3" s="1"/>
  <c r="I534" i="3"/>
  <c r="M534" i="3" s="1"/>
  <c r="N534" i="3" s="1"/>
  <c r="C534" i="3"/>
  <c r="D534" i="3"/>
  <c r="E534" i="3"/>
  <c r="L533" i="3"/>
  <c r="R533" i="3" s="1"/>
  <c r="W533" i="3" s="1"/>
  <c r="A535" i="3"/>
  <c r="T532" i="3" l="1"/>
  <c r="V532" i="3" s="1"/>
  <c r="P534" i="3"/>
  <c r="S533" i="3"/>
  <c r="L534" i="3"/>
  <c r="R534" i="3" s="1"/>
  <c r="W534" i="3" s="1"/>
  <c r="B535" i="3"/>
  <c r="F535" i="3"/>
  <c r="G535" i="3"/>
  <c r="J535" i="3"/>
  <c r="Q535" i="3" s="1"/>
  <c r="E535" i="3"/>
  <c r="H535" i="3"/>
  <c r="D535" i="3"/>
  <c r="C535" i="3"/>
  <c r="I535" i="3"/>
  <c r="M535" i="3" s="1"/>
  <c r="N535" i="3" s="1"/>
  <c r="A536" i="3"/>
  <c r="T533" i="3" l="1"/>
  <c r="V533" i="3" s="1"/>
  <c r="P535" i="3"/>
  <c r="S534" i="3"/>
  <c r="L535" i="3"/>
  <c r="R535" i="3" s="1"/>
  <c r="W535" i="3" s="1"/>
  <c r="B536" i="3"/>
  <c r="H536" i="3"/>
  <c r="C536" i="3"/>
  <c r="E536" i="3"/>
  <c r="F536" i="3"/>
  <c r="G536" i="3"/>
  <c r="J536" i="3"/>
  <c r="Q536" i="3" s="1"/>
  <c r="I536" i="3"/>
  <c r="M536" i="3" s="1"/>
  <c r="N536" i="3" s="1"/>
  <c r="D536" i="3"/>
  <c r="A537" i="3"/>
  <c r="T534" i="3" l="1"/>
  <c r="V534" i="3" s="1"/>
  <c r="P536" i="3"/>
  <c r="S535" i="3"/>
  <c r="B537" i="3"/>
  <c r="G537" i="3"/>
  <c r="H537" i="3"/>
  <c r="J537" i="3"/>
  <c r="Q537" i="3" s="1"/>
  <c r="C537" i="3"/>
  <c r="D537" i="3"/>
  <c r="E537" i="3"/>
  <c r="F537" i="3"/>
  <c r="I537" i="3"/>
  <c r="M537" i="3" s="1"/>
  <c r="N537" i="3" s="1"/>
  <c r="L536" i="3"/>
  <c r="R536" i="3" s="1"/>
  <c r="W536" i="3" s="1"/>
  <c r="A538" i="3"/>
  <c r="T535" i="3" l="1"/>
  <c r="V535" i="3" s="1"/>
  <c r="P537" i="3"/>
  <c r="S536" i="3"/>
  <c r="L537" i="3"/>
  <c r="R537" i="3" s="1"/>
  <c r="W537" i="3" s="1"/>
  <c r="B538" i="3"/>
  <c r="H538" i="3"/>
  <c r="D538" i="3"/>
  <c r="E538" i="3"/>
  <c r="F538" i="3"/>
  <c r="C538" i="3"/>
  <c r="G538" i="3"/>
  <c r="J538" i="3"/>
  <c r="Q538" i="3" s="1"/>
  <c r="I538" i="3"/>
  <c r="M538" i="3" s="1"/>
  <c r="N538" i="3" s="1"/>
  <c r="A539" i="3"/>
  <c r="T536" i="3" l="1"/>
  <c r="V536" i="3" s="1"/>
  <c r="P538" i="3"/>
  <c r="S537" i="3"/>
  <c r="L538" i="3"/>
  <c r="R538" i="3" s="1"/>
  <c r="W538" i="3" s="1"/>
  <c r="B539" i="3"/>
  <c r="H539" i="3"/>
  <c r="I539" i="3"/>
  <c r="M539" i="3" s="1"/>
  <c r="N539" i="3" s="1"/>
  <c r="C539" i="3"/>
  <c r="D539" i="3"/>
  <c r="G539" i="3"/>
  <c r="J539" i="3"/>
  <c r="Q539" i="3" s="1"/>
  <c r="E539" i="3"/>
  <c r="F539" i="3"/>
  <c r="A540" i="3"/>
  <c r="T537" i="3" l="1"/>
  <c r="V537" i="3" s="1"/>
  <c r="P539" i="3"/>
  <c r="S538" i="3"/>
  <c r="L539" i="3"/>
  <c r="R539" i="3" s="1"/>
  <c r="W539" i="3" s="1"/>
  <c r="B540" i="3"/>
  <c r="H540" i="3"/>
  <c r="C540" i="3"/>
  <c r="G540" i="3"/>
  <c r="F540" i="3"/>
  <c r="J540" i="3"/>
  <c r="Q540" i="3" s="1"/>
  <c r="D540" i="3"/>
  <c r="I540" i="3"/>
  <c r="M540" i="3" s="1"/>
  <c r="N540" i="3" s="1"/>
  <c r="E540" i="3"/>
  <c r="A541" i="3"/>
  <c r="T538" i="3" l="1"/>
  <c r="V538" i="3" s="1"/>
  <c r="P540" i="3"/>
  <c r="S539" i="3"/>
  <c r="L540" i="3"/>
  <c r="R540" i="3" s="1"/>
  <c r="W540" i="3" s="1"/>
  <c r="B541" i="3"/>
  <c r="C541" i="3"/>
  <c r="D541" i="3"/>
  <c r="G541" i="3"/>
  <c r="H541" i="3"/>
  <c r="J541" i="3"/>
  <c r="Q541" i="3" s="1"/>
  <c r="E541" i="3"/>
  <c r="F541" i="3"/>
  <c r="I541" i="3"/>
  <c r="M541" i="3" s="1"/>
  <c r="N541" i="3" s="1"/>
  <c r="A542" i="3"/>
  <c r="T539" i="3" l="1"/>
  <c r="V539" i="3" s="1"/>
  <c r="P541" i="3"/>
  <c r="S540" i="3"/>
  <c r="L541" i="3"/>
  <c r="R541" i="3" s="1"/>
  <c r="W541" i="3" s="1"/>
  <c r="B542" i="3"/>
  <c r="H542" i="3"/>
  <c r="C542" i="3"/>
  <c r="D542" i="3"/>
  <c r="I542" i="3"/>
  <c r="M542" i="3" s="1"/>
  <c r="N542" i="3" s="1"/>
  <c r="J542" i="3"/>
  <c r="Q542" i="3" s="1"/>
  <c r="E542" i="3"/>
  <c r="F542" i="3"/>
  <c r="G542" i="3"/>
  <c r="A543" i="3"/>
  <c r="T540" i="3" l="1"/>
  <c r="V540" i="3" s="1"/>
  <c r="P542" i="3"/>
  <c r="S541" i="3"/>
  <c r="L542" i="3"/>
  <c r="R542" i="3" s="1"/>
  <c r="W542" i="3" s="1"/>
  <c r="B543" i="3"/>
  <c r="E543" i="3"/>
  <c r="F543" i="3"/>
  <c r="G543" i="3"/>
  <c r="J543" i="3"/>
  <c r="Q543" i="3" s="1"/>
  <c r="I543" i="3"/>
  <c r="M543" i="3" s="1"/>
  <c r="N543" i="3" s="1"/>
  <c r="C543" i="3"/>
  <c r="D543" i="3"/>
  <c r="H543" i="3"/>
  <c r="A544" i="3"/>
  <c r="T541" i="3" l="1"/>
  <c r="V541" i="3" s="1"/>
  <c r="P543" i="3"/>
  <c r="S542" i="3"/>
  <c r="L543" i="3"/>
  <c r="R543" i="3" s="1"/>
  <c r="W543" i="3" s="1"/>
  <c r="B544" i="3"/>
  <c r="H544" i="3"/>
  <c r="D544" i="3"/>
  <c r="E544" i="3"/>
  <c r="I544" i="3"/>
  <c r="M544" i="3" s="1"/>
  <c r="N544" i="3" s="1"/>
  <c r="J544" i="3"/>
  <c r="Q544" i="3" s="1"/>
  <c r="C544" i="3"/>
  <c r="F544" i="3"/>
  <c r="G544" i="3"/>
  <c r="A545" i="3"/>
  <c r="T542" i="3" l="1"/>
  <c r="V542" i="3" s="1"/>
  <c r="P544" i="3"/>
  <c r="S543" i="3"/>
  <c r="L544" i="3"/>
  <c r="R544" i="3" s="1"/>
  <c r="W544" i="3" s="1"/>
  <c r="B545" i="3"/>
  <c r="H545" i="3"/>
  <c r="J545" i="3"/>
  <c r="Q545" i="3" s="1"/>
  <c r="D545" i="3"/>
  <c r="I545" i="3"/>
  <c r="M545" i="3" s="1"/>
  <c r="N545" i="3" s="1"/>
  <c r="E545" i="3"/>
  <c r="F545" i="3"/>
  <c r="G545" i="3"/>
  <c r="C545" i="3"/>
  <c r="A546" i="3"/>
  <c r="T543" i="3" l="1"/>
  <c r="V543" i="3" s="1"/>
  <c r="P545" i="3"/>
  <c r="S544" i="3"/>
  <c r="B546" i="3"/>
  <c r="H546" i="3"/>
  <c r="E546" i="3"/>
  <c r="F546" i="3"/>
  <c r="C546" i="3"/>
  <c r="D546" i="3"/>
  <c r="J546" i="3"/>
  <c r="Q546" i="3" s="1"/>
  <c r="I546" i="3"/>
  <c r="M546" i="3" s="1"/>
  <c r="N546" i="3" s="1"/>
  <c r="G546" i="3"/>
  <c r="L545" i="3"/>
  <c r="R545" i="3" s="1"/>
  <c r="W545" i="3" s="1"/>
  <c r="A547" i="3"/>
  <c r="T544" i="3" l="1"/>
  <c r="V544" i="3" s="1"/>
  <c r="P546" i="3"/>
  <c r="S545" i="3"/>
  <c r="B547" i="3"/>
  <c r="J547" i="3"/>
  <c r="Q547" i="3" s="1"/>
  <c r="I547" i="3"/>
  <c r="M547" i="3" s="1"/>
  <c r="N547" i="3" s="1"/>
  <c r="C547" i="3"/>
  <c r="H547" i="3"/>
  <c r="D547" i="3"/>
  <c r="E547" i="3"/>
  <c r="F547" i="3"/>
  <c r="G547" i="3"/>
  <c r="L546" i="3"/>
  <c r="R546" i="3" s="1"/>
  <c r="W546" i="3" s="1"/>
  <c r="A548" i="3"/>
  <c r="T545" i="3" l="1"/>
  <c r="V545" i="3" s="1"/>
  <c r="P547" i="3"/>
  <c r="S546" i="3"/>
  <c r="L547" i="3"/>
  <c r="R547" i="3" s="1"/>
  <c r="W547" i="3" s="1"/>
  <c r="B548" i="3"/>
  <c r="H548" i="3"/>
  <c r="F548" i="3"/>
  <c r="G548" i="3"/>
  <c r="E548" i="3"/>
  <c r="D548" i="3"/>
  <c r="I548" i="3"/>
  <c r="M548" i="3" s="1"/>
  <c r="N548" i="3" s="1"/>
  <c r="C548" i="3"/>
  <c r="J548" i="3"/>
  <c r="Q548" i="3" s="1"/>
  <c r="A549" i="3"/>
  <c r="T546" i="3" l="1"/>
  <c r="V546" i="3" s="1"/>
  <c r="P548" i="3"/>
  <c r="L548" i="3"/>
  <c r="R548" i="3" s="1"/>
  <c r="W548" i="3" s="1"/>
  <c r="S547" i="3"/>
  <c r="B549" i="3"/>
  <c r="D549" i="3"/>
  <c r="C549" i="3"/>
  <c r="E549" i="3"/>
  <c r="F549" i="3"/>
  <c r="I549" i="3"/>
  <c r="M549" i="3" s="1"/>
  <c r="N549" i="3" s="1"/>
  <c r="G549" i="3"/>
  <c r="H549" i="3"/>
  <c r="J549" i="3"/>
  <c r="Q549" i="3" s="1"/>
  <c r="A550" i="3"/>
  <c r="T547" i="3" l="1"/>
  <c r="V547" i="3" s="1"/>
  <c r="P549" i="3"/>
  <c r="S548" i="3"/>
  <c r="B550" i="3"/>
  <c r="H550" i="3"/>
  <c r="G550" i="3"/>
  <c r="F550" i="3"/>
  <c r="C550" i="3"/>
  <c r="I550" i="3"/>
  <c r="M550" i="3" s="1"/>
  <c r="N550" i="3" s="1"/>
  <c r="J550" i="3"/>
  <c r="Q550" i="3" s="1"/>
  <c r="D550" i="3"/>
  <c r="E550" i="3"/>
  <c r="L549" i="3"/>
  <c r="R549" i="3" s="1"/>
  <c r="W549" i="3" s="1"/>
  <c r="A551" i="3"/>
  <c r="T548" i="3" l="1"/>
  <c r="V548" i="3" s="1"/>
  <c r="P550" i="3"/>
  <c r="S549" i="3"/>
  <c r="L550" i="3"/>
  <c r="R550" i="3" s="1"/>
  <c r="W550" i="3" s="1"/>
  <c r="B551" i="3"/>
  <c r="C551" i="3"/>
  <c r="E551" i="3"/>
  <c r="G551" i="3"/>
  <c r="H551" i="3"/>
  <c r="D551" i="3"/>
  <c r="F551" i="3"/>
  <c r="I551" i="3"/>
  <c r="M551" i="3" s="1"/>
  <c r="N551" i="3" s="1"/>
  <c r="J551" i="3"/>
  <c r="Q551" i="3" s="1"/>
  <c r="A552" i="3"/>
  <c r="T549" i="3" l="1"/>
  <c r="V549" i="3" s="1"/>
  <c r="P551" i="3"/>
  <c r="S550" i="3"/>
  <c r="L551" i="3"/>
  <c r="R551" i="3" s="1"/>
  <c r="W551" i="3" s="1"/>
  <c r="B552" i="3"/>
  <c r="H552" i="3"/>
  <c r="I552" i="3"/>
  <c r="M552" i="3" s="1"/>
  <c r="N552" i="3" s="1"/>
  <c r="C552" i="3"/>
  <c r="D552" i="3"/>
  <c r="E552" i="3"/>
  <c r="J552" i="3"/>
  <c r="Q552" i="3" s="1"/>
  <c r="G552" i="3"/>
  <c r="F552" i="3"/>
  <c r="A553" i="3"/>
  <c r="T550" i="3" l="1"/>
  <c r="V550" i="3" s="1"/>
  <c r="P552" i="3"/>
  <c r="S551" i="3"/>
  <c r="L552" i="3"/>
  <c r="R552" i="3" s="1"/>
  <c r="W552" i="3" s="1"/>
  <c r="B553" i="3"/>
  <c r="C553" i="3"/>
  <c r="D553" i="3"/>
  <c r="H553" i="3"/>
  <c r="G553" i="3"/>
  <c r="J553" i="3"/>
  <c r="Q553" i="3" s="1"/>
  <c r="I553" i="3"/>
  <c r="M553" i="3" s="1"/>
  <c r="N553" i="3" s="1"/>
  <c r="E553" i="3"/>
  <c r="F553" i="3"/>
  <c r="A554" i="3"/>
  <c r="T551" i="3" l="1"/>
  <c r="V551" i="3" s="1"/>
  <c r="P553" i="3"/>
  <c r="S552" i="3"/>
  <c r="B554" i="3"/>
  <c r="H554" i="3"/>
  <c r="I554" i="3"/>
  <c r="M554" i="3" s="1"/>
  <c r="N554" i="3" s="1"/>
  <c r="D554" i="3"/>
  <c r="G554" i="3"/>
  <c r="J554" i="3"/>
  <c r="Q554" i="3" s="1"/>
  <c r="C554" i="3"/>
  <c r="E554" i="3"/>
  <c r="F554" i="3"/>
  <c r="L553" i="3"/>
  <c r="R553" i="3" s="1"/>
  <c r="W553" i="3" s="1"/>
  <c r="A555" i="3"/>
  <c r="T552" i="3" l="1"/>
  <c r="V552" i="3" s="1"/>
  <c r="P554" i="3"/>
  <c r="S553" i="3"/>
  <c r="B555" i="3"/>
  <c r="D555" i="3"/>
  <c r="E555" i="3"/>
  <c r="C555" i="3"/>
  <c r="F555" i="3"/>
  <c r="G555" i="3"/>
  <c r="J555" i="3"/>
  <c r="Q555" i="3" s="1"/>
  <c r="I555" i="3"/>
  <c r="M555" i="3" s="1"/>
  <c r="N555" i="3" s="1"/>
  <c r="H555" i="3"/>
  <c r="L554" i="3"/>
  <c r="R554" i="3" s="1"/>
  <c r="W554" i="3" s="1"/>
  <c r="A556" i="3"/>
  <c r="T553" i="3" l="1"/>
  <c r="V553" i="3" s="1"/>
  <c r="P555" i="3"/>
  <c r="S554" i="3"/>
  <c r="L555" i="3"/>
  <c r="R555" i="3" s="1"/>
  <c r="W555" i="3" s="1"/>
  <c r="B556" i="3"/>
  <c r="H556" i="3"/>
  <c r="E556" i="3"/>
  <c r="G556" i="3"/>
  <c r="J556" i="3"/>
  <c r="Q556" i="3" s="1"/>
  <c r="C556" i="3"/>
  <c r="D556" i="3"/>
  <c r="I556" i="3"/>
  <c r="M556" i="3" s="1"/>
  <c r="N556" i="3" s="1"/>
  <c r="F556" i="3"/>
  <c r="A557" i="3"/>
  <c r="T554" i="3" l="1"/>
  <c r="V554" i="3" s="1"/>
  <c r="P556" i="3"/>
  <c r="S555" i="3"/>
  <c r="B557" i="3"/>
  <c r="E557" i="3"/>
  <c r="F557" i="3"/>
  <c r="J557" i="3"/>
  <c r="Q557" i="3" s="1"/>
  <c r="H557" i="3"/>
  <c r="C557" i="3"/>
  <c r="G557" i="3"/>
  <c r="D557" i="3"/>
  <c r="I557" i="3"/>
  <c r="M557" i="3" s="1"/>
  <c r="N557" i="3" s="1"/>
  <c r="L556" i="3"/>
  <c r="R556" i="3" s="1"/>
  <c r="W556" i="3" s="1"/>
  <c r="A558" i="3"/>
  <c r="T555" i="3" l="1"/>
  <c r="V555" i="3" s="1"/>
  <c r="P557" i="3"/>
  <c r="S556" i="3"/>
  <c r="B558" i="3"/>
  <c r="H558" i="3"/>
  <c r="J558" i="3"/>
  <c r="Q558" i="3" s="1"/>
  <c r="C558" i="3"/>
  <c r="I558" i="3"/>
  <c r="M558" i="3" s="1"/>
  <c r="N558" i="3" s="1"/>
  <c r="D558" i="3"/>
  <c r="E558" i="3"/>
  <c r="F558" i="3"/>
  <c r="G558" i="3"/>
  <c r="L557" i="3"/>
  <c r="R557" i="3" s="1"/>
  <c r="W557" i="3" s="1"/>
  <c r="A559" i="3"/>
  <c r="T556" i="3" l="1"/>
  <c r="V556" i="3" s="1"/>
  <c r="P558" i="3"/>
  <c r="S557" i="3"/>
  <c r="L558" i="3"/>
  <c r="R558" i="3" s="1"/>
  <c r="W558" i="3" s="1"/>
  <c r="B559" i="3"/>
  <c r="F559" i="3"/>
  <c r="G559" i="3"/>
  <c r="J559" i="3"/>
  <c r="Q559" i="3" s="1"/>
  <c r="C559" i="3"/>
  <c r="E559" i="3"/>
  <c r="I559" i="3"/>
  <c r="M559" i="3" s="1"/>
  <c r="N559" i="3" s="1"/>
  <c r="D559" i="3"/>
  <c r="H559" i="3"/>
  <c r="A560" i="3"/>
  <c r="T557" i="3" l="1"/>
  <c r="V557" i="3" s="1"/>
  <c r="P559" i="3"/>
  <c r="S558" i="3"/>
  <c r="B560" i="3"/>
  <c r="H560" i="3"/>
  <c r="J560" i="3"/>
  <c r="Q560" i="3" s="1"/>
  <c r="I560" i="3"/>
  <c r="M560" i="3" s="1"/>
  <c r="N560" i="3" s="1"/>
  <c r="E560" i="3"/>
  <c r="F560" i="3"/>
  <c r="G560" i="3"/>
  <c r="C560" i="3"/>
  <c r="D560" i="3"/>
  <c r="L559" i="3"/>
  <c r="R559" i="3" s="1"/>
  <c r="W559" i="3" s="1"/>
  <c r="A561" i="3"/>
  <c r="T558" i="3" l="1"/>
  <c r="V558" i="3" s="1"/>
  <c r="P560" i="3"/>
  <c r="S559" i="3"/>
  <c r="B561" i="3"/>
  <c r="G561" i="3"/>
  <c r="H561" i="3"/>
  <c r="F561" i="3"/>
  <c r="C561" i="3"/>
  <c r="I561" i="3"/>
  <c r="M561" i="3" s="1"/>
  <c r="N561" i="3" s="1"/>
  <c r="D561" i="3"/>
  <c r="J561" i="3"/>
  <c r="Q561" i="3" s="1"/>
  <c r="E561" i="3"/>
  <c r="L560" i="3"/>
  <c r="R560" i="3" s="1"/>
  <c r="W560" i="3" s="1"/>
  <c r="A562" i="3"/>
  <c r="T559" i="3" l="1"/>
  <c r="V559" i="3" s="1"/>
  <c r="P561" i="3"/>
  <c r="S560" i="3"/>
  <c r="L561" i="3"/>
  <c r="R561" i="3" s="1"/>
  <c r="W561" i="3" s="1"/>
  <c r="B562" i="3"/>
  <c r="H562" i="3"/>
  <c r="D562" i="3"/>
  <c r="C562" i="3"/>
  <c r="J562" i="3"/>
  <c r="Q562" i="3" s="1"/>
  <c r="F562" i="3"/>
  <c r="E562" i="3"/>
  <c r="G562" i="3"/>
  <c r="I562" i="3"/>
  <c r="M562" i="3" s="1"/>
  <c r="N562" i="3" s="1"/>
  <c r="A563" i="3"/>
  <c r="T560" i="3" l="1"/>
  <c r="V560" i="3" s="1"/>
  <c r="P562" i="3"/>
  <c r="S561" i="3"/>
  <c r="B563" i="3"/>
  <c r="H563" i="3"/>
  <c r="D563" i="3"/>
  <c r="E563" i="3"/>
  <c r="F563" i="3"/>
  <c r="J563" i="3"/>
  <c r="Q563" i="3" s="1"/>
  <c r="C563" i="3"/>
  <c r="G563" i="3"/>
  <c r="I563" i="3"/>
  <c r="M563" i="3" s="1"/>
  <c r="N563" i="3" s="1"/>
  <c r="L562" i="3"/>
  <c r="R562" i="3" s="1"/>
  <c r="W562" i="3" s="1"/>
  <c r="A564" i="3"/>
  <c r="T561" i="3" l="1"/>
  <c r="V561" i="3" s="1"/>
  <c r="P563" i="3"/>
  <c r="S562" i="3"/>
  <c r="L563" i="3"/>
  <c r="R563" i="3" s="1"/>
  <c r="W563" i="3" s="1"/>
  <c r="B564" i="3"/>
  <c r="C564" i="3"/>
  <c r="E564" i="3"/>
  <c r="G564" i="3"/>
  <c r="D564" i="3"/>
  <c r="F564" i="3"/>
  <c r="H564" i="3"/>
  <c r="J564" i="3"/>
  <c r="Q564" i="3" s="1"/>
  <c r="I564" i="3"/>
  <c r="M564" i="3" s="1"/>
  <c r="N564" i="3" s="1"/>
  <c r="A565" i="3"/>
  <c r="T562" i="3" l="1"/>
  <c r="V562" i="3" s="1"/>
  <c r="P564" i="3"/>
  <c r="S563" i="3"/>
  <c r="L564" i="3"/>
  <c r="R564" i="3" s="1"/>
  <c r="W564" i="3" s="1"/>
  <c r="B565" i="3"/>
  <c r="H565" i="3"/>
  <c r="I565" i="3"/>
  <c r="M565" i="3" s="1"/>
  <c r="N565" i="3" s="1"/>
  <c r="C565" i="3"/>
  <c r="E565" i="3"/>
  <c r="F565" i="3"/>
  <c r="G565" i="3"/>
  <c r="J565" i="3"/>
  <c r="Q565" i="3" s="1"/>
  <c r="D565" i="3"/>
  <c r="A566" i="3"/>
  <c r="T563" i="3" l="1"/>
  <c r="V563" i="3" s="1"/>
  <c r="P565" i="3"/>
  <c r="S564" i="3"/>
  <c r="L565" i="3"/>
  <c r="R565" i="3" s="1"/>
  <c r="W565" i="3" s="1"/>
  <c r="B566" i="3"/>
  <c r="C566" i="3"/>
  <c r="I566" i="3"/>
  <c r="M566" i="3" s="1"/>
  <c r="N566" i="3" s="1"/>
  <c r="G566" i="3"/>
  <c r="J566" i="3"/>
  <c r="Q566" i="3" s="1"/>
  <c r="D566" i="3"/>
  <c r="E566" i="3"/>
  <c r="F566" i="3"/>
  <c r="H566" i="3"/>
  <c r="A567" i="3"/>
  <c r="T564" i="3" l="1"/>
  <c r="V564" i="3" s="1"/>
  <c r="P566" i="3"/>
  <c r="S565" i="3"/>
  <c r="L566" i="3"/>
  <c r="R566" i="3" s="1"/>
  <c r="W566" i="3" s="1"/>
  <c r="B567" i="3"/>
  <c r="H567" i="3"/>
  <c r="C567" i="3"/>
  <c r="D567" i="3"/>
  <c r="E567" i="3"/>
  <c r="F567" i="3"/>
  <c r="G567" i="3"/>
  <c r="I567" i="3"/>
  <c r="M567" i="3" s="1"/>
  <c r="N567" i="3" s="1"/>
  <c r="J567" i="3"/>
  <c r="Q567" i="3" s="1"/>
  <c r="A568" i="3"/>
  <c r="T565" i="3" l="1"/>
  <c r="V565" i="3" s="1"/>
  <c r="P567" i="3"/>
  <c r="S566" i="3"/>
  <c r="L567" i="3"/>
  <c r="R567" i="3" s="1"/>
  <c r="W567" i="3" s="1"/>
  <c r="B568" i="3"/>
  <c r="C568" i="3"/>
  <c r="F568" i="3"/>
  <c r="I568" i="3"/>
  <c r="M568" i="3" s="1"/>
  <c r="N568" i="3" s="1"/>
  <c r="D568" i="3"/>
  <c r="E568" i="3"/>
  <c r="J568" i="3"/>
  <c r="Q568" i="3" s="1"/>
  <c r="G568" i="3"/>
  <c r="H568" i="3"/>
  <c r="A569" i="3"/>
  <c r="T566" i="3" l="1"/>
  <c r="V566" i="3" s="1"/>
  <c r="P568" i="3"/>
  <c r="S567" i="3"/>
  <c r="L568" i="3"/>
  <c r="R568" i="3" s="1"/>
  <c r="W568" i="3" s="1"/>
  <c r="B569" i="3"/>
  <c r="H569" i="3"/>
  <c r="C569" i="3"/>
  <c r="E569" i="3"/>
  <c r="D569" i="3"/>
  <c r="F569" i="3"/>
  <c r="G569" i="3"/>
  <c r="I569" i="3"/>
  <c r="M569" i="3" s="1"/>
  <c r="N569" i="3" s="1"/>
  <c r="J569" i="3"/>
  <c r="Q569" i="3" s="1"/>
  <c r="A570" i="3"/>
  <c r="T567" i="3" l="1"/>
  <c r="V567" i="3" s="1"/>
  <c r="P569" i="3"/>
  <c r="S568" i="3"/>
  <c r="L569" i="3"/>
  <c r="R569" i="3" s="1"/>
  <c r="W569" i="3" s="1"/>
  <c r="B570" i="3"/>
  <c r="C570" i="3"/>
  <c r="D570" i="3"/>
  <c r="J570" i="3"/>
  <c r="Q570" i="3" s="1"/>
  <c r="E570" i="3"/>
  <c r="F570" i="3"/>
  <c r="G570" i="3"/>
  <c r="I570" i="3"/>
  <c r="M570" i="3" s="1"/>
  <c r="N570" i="3" s="1"/>
  <c r="H570" i="3"/>
  <c r="A571" i="3"/>
  <c r="T568" i="3" l="1"/>
  <c r="V568" i="3" s="1"/>
  <c r="P570" i="3"/>
  <c r="S569" i="3"/>
  <c r="L570" i="3"/>
  <c r="R570" i="3" s="1"/>
  <c r="W570" i="3" s="1"/>
  <c r="B571" i="3"/>
  <c r="H571" i="3"/>
  <c r="J571" i="3"/>
  <c r="Q571" i="3" s="1"/>
  <c r="E571" i="3"/>
  <c r="G571" i="3"/>
  <c r="D571" i="3"/>
  <c r="I571" i="3"/>
  <c r="M571" i="3" s="1"/>
  <c r="N571" i="3" s="1"/>
  <c r="C571" i="3"/>
  <c r="F571" i="3"/>
  <c r="A572" i="3"/>
  <c r="T569" i="3" l="1"/>
  <c r="V569" i="3" s="1"/>
  <c r="P571" i="3"/>
  <c r="L571" i="3"/>
  <c r="R571" i="3" s="1"/>
  <c r="W571" i="3" s="1"/>
  <c r="S570" i="3"/>
  <c r="B572" i="3"/>
  <c r="C572" i="3"/>
  <c r="J572" i="3"/>
  <c r="Q572" i="3" s="1"/>
  <c r="H572" i="3"/>
  <c r="I572" i="3"/>
  <c r="M572" i="3" s="1"/>
  <c r="N572" i="3" s="1"/>
  <c r="D572" i="3"/>
  <c r="E572" i="3"/>
  <c r="F572" i="3"/>
  <c r="G572" i="3"/>
  <c r="A573" i="3"/>
  <c r="T570" i="3" l="1"/>
  <c r="V570" i="3" s="1"/>
  <c r="P572" i="3"/>
  <c r="S571" i="3"/>
  <c r="B573" i="3"/>
  <c r="H573" i="3"/>
  <c r="G573" i="3"/>
  <c r="C573" i="3"/>
  <c r="J573" i="3"/>
  <c r="Q573" i="3" s="1"/>
  <c r="I573" i="3"/>
  <c r="M573" i="3" s="1"/>
  <c r="N573" i="3" s="1"/>
  <c r="D573" i="3"/>
  <c r="E573" i="3"/>
  <c r="F573" i="3"/>
  <c r="L572" i="3"/>
  <c r="R572" i="3" s="1"/>
  <c r="W572" i="3" s="1"/>
  <c r="A574" i="3"/>
  <c r="T571" i="3" l="1"/>
  <c r="V571" i="3" s="1"/>
  <c r="P573" i="3"/>
  <c r="S572" i="3"/>
  <c r="L573" i="3"/>
  <c r="R573" i="3" s="1"/>
  <c r="W573" i="3" s="1"/>
  <c r="B574" i="3"/>
  <c r="C574" i="3"/>
  <c r="E574" i="3"/>
  <c r="J574" i="3"/>
  <c r="Q574" i="3" s="1"/>
  <c r="I574" i="3"/>
  <c r="M574" i="3" s="1"/>
  <c r="N574" i="3" s="1"/>
  <c r="D574" i="3"/>
  <c r="F574" i="3"/>
  <c r="G574" i="3"/>
  <c r="H574" i="3"/>
  <c r="A575" i="3"/>
  <c r="T572" i="3" l="1"/>
  <c r="V572" i="3" s="1"/>
  <c r="P574" i="3"/>
  <c r="S573" i="3"/>
  <c r="L574" i="3"/>
  <c r="R574" i="3" s="1"/>
  <c r="W574" i="3" s="1"/>
  <c r="B575" i="3"/>
  <c r="H575" i="3"/>
  <c r="F575" i="3"/>
  <c r="J575" i="3"/>
  <c r="Q575" i="3" s="1"/>
  <c r="G575" i="3"/>
  <c r="I575" i="3"/>
  <c r="M575" i="3" s="1"/>
  <c r="N575" i="3" s="1"/>
  <c r="C575" i="3"/>
  <c r="E575" i="3"/>
  <c r="D575" i="3"/>
  <c r="A576" i="3"/>
  <c r="T573" i="3" l="1"/>
  <c r="V573" i="3" s="1"/>
  <c r="P575" i="3"/>
  <c r="L575" i="3"/>
  <c r="R575" i="3" s="1"/>
  <c r="W575" i="3" s="1"/>
  <c r="S574" i="3"/>
  <c r="B576" i="3"/>
  <c r="C576" i="3"/>
  <c r="E576" i="3"/>
  <c r="G576" i="3"/>
  <c r="D576" i="3"/>
  <c r="F576" i="3"/>
  <c r="J576" i="3"/>
  <c r="Q576" i="3" s="1"/>
  <c r="I576" i="3"/>
  <c r="M576" i="3" s="1"/>
  <c r="N576" i="3" s="1"/>
  <c r="H576" i="3"/>
  <c r="A577" i="3"/>
  <c r="T574" i="3" l="1"/>
  <c r="V574" i="3" s="1"/>
  <c r="P576" i="3"/>
  <c r="S575" i="3"/>
  <c r="B577" i="3"/>
  <c r="H577" i="3"/>
  <c r="G577" i="3"/>
  <c r="I577" i="3"/>
  <c r="M577" i="3" s="1"/>
  <c r="N577" i="3" s="1"/>
  <c r="J577" i="3"/>
  <c r="Q577" i="3" s="1"/>
  <c r="C577" i="3"/>
  <c r="D577" i="3"/>
  <c r="E577" i="3"/>
  <c r="F577" i="3"/>
  <c r="L576" i="3"/>
  <c r="R576" i="3" s="1"/>
  <c r="W576" i="3" s="1"/>
  <c r="A578" i="3"/>
  <c r="T575" i="3" l="1"/>
  <c r="V575" i="3" s="1"/>
  <c r="P577" i="3"/>
  <c r="S576" i="3"/>
  <c r="L577" i="3"/>
  <c r="R577" i="3" s="1"/>
  <c r="W577" i="3" s="1"/>
  <c r="B578" i="3"/>
  <c r="C578" i="3"/>
  <c r="I578" i="3"/>
  <c r="M578" i="3" s="1"/>
  <c r="N578" i="3" s="1"/>
  <c r="G578" i="3"/>
  <c r="F578" i="3"/>
  <c r="H578" i="3"/>
  <c r="D578" i="3"/>
  <c r="E578" i="3"/>
  <c r="J578" i="3"/>
  <c r="Q578" i="3" s="1"/>
  <c r="A579" i="3"/>
  <c r="T576" i="3" l="1"/>
  <c r="V576" i="3" s="1"/>
  <c r="P578" i="3"/>
  <c r="S577" i="3"/>
  <c r="L578" i="3"/>
  <c r="R578" i="3" s="1"/>
  <c r="W578" i="3" s="1"/>
  <c r="B579" i="3"/>
  <c r="H579" i="3"/>
  <c r="C579" i="3"/>
  <c r="I579" i="3"/>
  <c r="M579" i="3" s="1"/>
  <c r="N579" i="3" s="1"/>
  <c r="D579" i="3"/>
  <c r="E579" i="3"/>
  <c r="G579" i="3"/>
  <c r="J579" i="3"/>
  <c r="Q579" i="3" s="1"/>
  <c r="F579" i="3"/>
  <c r="A580" i="3"/>
  <c r="T577" i="3" l="1"/>
  <c r="V577" i="3" s="1"/>
  <c r="P579" i="3"/>
  <c r="S578" i="3"/>
  <c r="L579" i="3"/>
  <c r="R579" i="3" s="1"/>
  <c r="W579" i="3" s="1"/>
  <c r="B580" i="3"/>
  <c r="C580" i="3"/>
  <c r="D580" i="3"/>
  <c r="F580" i="3"/>
  <c r="H580" i="3"/>
  <c r="J580" i="3"/>
  <c r="Q580" i="3" s="1"/>
  <c r="E580" i="3"/>
  <c r="I580" i="3"/>
  <c r="M580" i="3" s="1"/>
  <c r="N580" i="3" s="1"/>
  <c r="G580" i="3"/>
  <c r="A581" i="3"/>
  <c r="T578" i="3" l="1"/>
  <c r="V578" i="3" s="1"/>
  <c r="P580" i="3"/>
  <c r="S579" i="3"/>
  <c r="L580" i="3"/>
  <c r="R580" i="3" s="1"/>
  <c r="W580" i="3" s="1"/>
  <c r="B581" i="3"/>
  <c r="H581" i="3"/>
  <c r="C581" i="3"/>
  <c r="E581" i="3"/>
  <c r="F581" i="3"/>
  <c r="G581" i="3"/>
  <c r="J581" i="3"/>
  <c r="Q581" i="3" s="1"/>
  <c r="I581" i="3"/>
  <c r="M581" i="3" s="1"/>
  <c r="N581" i="3" s="1"/>
  <c r="D581" i="3"/>
  <c r="A582" i="3"/>
  <c r="T579" i="3" l="1"/>
  <c r="V579" i="3" s="1"/>
  <c r="P581" i="3"/>
  <c r="S580" i="3"/>
  <c r="L581" i="3"/>
  <c r="R581" i="3" s="1"/>
  <c r="W581" i="3" s="1"/>
  <c r="B582" i="3"/>
  <c r="C582" i="3"/>
  <c r="D582" i="3"/>
  <c r="E582" i="3"/>
  <c r="G582" i="3"/>
  <c r="H582" i="3"/>
  <c r="J582" i="3"/>
  <c r="Q582" i="3" s="1"/>
  <c r="I582" i="3"/>
  <c r="M582" i="3" s="1"/>
  <c r="N582" i="3" s="1"/>
  <c r="F582" i="3"/>
  <c r="A583" i="3"/>
  <c r="T580" i="3" l="1"/>
  <c r="V580" i="3" s="1"/>
  <c r="P582" i="3"/>
  <c r="S581" i="3"/>
  <c r="L582" i="3"/>
  <c r="R582" i="3" s="1"/>
  <c r="W582" i="3" s="1"/>
  <c r="B583" i="3"/>
  <c r="H583" i="3"/>
  <c r="J583" i="3"/>
  <c r="Q583" i="3" s="1"/>
  <c r="E583" i="3"/>
  <c r="G583" i="3"/>
  <c r="C583" i="3"/>
  <c r="D583" i="3"/>
  <c r="F583" i="3"/>
  <c r="I583" i="3"/>
  <c r="M583" i="3" s="1"/>
  <c r="N583" i="3" s="1"/>
  <c r="A584" i="3"/>
  <c r="T581" i="3" l="1"/>
  <c r="V581" i="3" s="1"/>
  <c r="P583" i="3"/>
  <c r="S582" i="3"/>
  <c r="L583" i="3"/>
  <c r="R583" i="3" s="1"/>
  <c r="W583" i="3" s="1"/>
  <c r="B584" i="3"/>
  <c r="C584" i="3"/>
  <c r="F584" i="3"/>
  <c r="G584" i="3"/>
  <c r="H584" i="3"/>
  <c r="E584" i="3"/>
  <c r="J584" i="3"/>
  <c r="Q584" i="3" s="1"/>
  <c r="D584" i="3"/>
  <c r="I584" i="3"/>
  <c r="M584" i="3" s="1"/>
  <c r="N584" i="3" s="1"/>
  <c r="A585" i="3"/>
  <c r="T582" i="3" l="1"/>
  <c r="V582" i="3" s="1"/>
  <c r="P584" i="3"/>
  <c r="S583" i="3"/>
  <c r="L584" i="3"/>
  <c r="R584" i="3" s="1"/>
  <c r="W584" i="3" s="1"/>
  <c r="B585" i="3"/>
  <c r="H585" i="3"/>
  <c r="G585" i="3"/>
  <c r="J585" i="3"/>
  <c r="Q585" i="3" s="1"/>
  <c r="C585" i="3"/>
  <c r="I585" i="3"/>
  <c r="M585" i="3" s="1"/>
  <c r="N585" i="3" s="1"/>
  <c r="F585" i="3"/>
  <c r="D585" i="3"/>
  <c r="E585" i="3"/>
  <c r="A586" i="3"/>
  <c r="T583" i="3" l="1"/>
  <c r="V583" i="3" s="1"/>
  <c r="P585" i="3"/>
  <c r="S584" i="3"/>
  <c r="L585" i="3"/>
  <c r="R585" i="3" s="1"/>
  <c r="W585" i="3" s="1"/>
  <c r="B586" i="3"/>
  <c r="C586" i="3"/>
  <c r="E586" i="3"/>
  <c r="J586" i="3"/>
  <c r="Q586" i="3" s="1"/>
  <c r="I586" i="3"/>
  <c r="M586" i="3" s="1"/>
  <c r="N586" i="3" s="1"/>
  <c r="G586" i="3"/>
  <c r="H586" i="3"/>
  <c r="D586" i="3"/>
  <c r="F586" i="3"/>
  <c r="A587" i="3"/>
  <c r="T584" i="3" l="1"/>
  <c r="V584" i="3" s="1"/>
  <c r="P586" i="3"/>
  <c r="S585" i="3"/>
  <c r="L586" i="3"/>
  <c r="R586" i="3" s="1"/>
  <c r="W586" i="3" s="1"/>
  <c r="B587" i="3"/>
  <c r="H587" i="3"/>
  <c r="D587" i="3"/>
  <c r="I587" i="3"/>
  <c r="M587" i="3" s="1"/>
  <c r="N587" i="3" s="1"/>
  <c r="E587" i="3"/>
  <c r="J587" i="3"/>
  <c r="Q587" i="3" s="1"/>
  <c r="F587" i="3"/>
  <c r="G587" i="3"/>
  <c r="C587" i="3"/>
  <c r="A588" i="3"/>
  <c r="T585" i="3" l="1"/>
  <c r="V585" i="3" s="1"/>
  <c r="P587" i="3"/>
  <c r="S586" i="3"/>
  <c r="L587" i="3"/>
  <c r="R587" i="3" s="1"/>
  <c r="W587" i="3" s="1"/>
  <c r="B588" i="3"/>
  <c r="C588" i="3"/>
  <c r="E588" i="3"/>
  <c r="G588" i="3"/>
  <c r="J588" i="3"/>
  <c r="Q588" i="3" s="1"/>
  <c r="I588" i="3"/>
  <c r="M588" i="3" s="1"/>
  <c r="N588" i="3" s="1"/>
  <c r="F588" i="3"/>
  <c r="D588" i="3"/>
  <c r="H588" i="3"/>
  <c r="A589" i="3"/>
  <c r="T586" i="3" l="1"/>
  <c r="V586" i="3" s="1"/>
  <c r="P588" i="3"/>
  <c r="S587" i="3"/>
  <c r="B589" i="3"/>
  <c r="H589" i="3"/>
  <c r="J589" i="3"/>
  <c r="Q589" i="3" s="1"/>
  <c r="I589" i="3"/>
  <c r="M589" i="3" s="1"/>
  <c r="N589" i="3" s="1"/>
  <c r="D589" i="3"/>
  <c r="E589" i="3"/>
  <c r="C589" i="3"/>
  <c r="F589" i="3"/>
  <c r="G589" i="3"/>
  <c r="L588" i="3"/>
  <c r="R588" i="3" s="1"/>
  <c r="W588" i="3" s="1"/>
  <c r="A590" i="3"/>
  <c r="T587" i="3" l="1"/>
  <c r="V587" i="3" s="1"/>
  <c r="P589" i="3"/>
  <c r="S588" i="3"/>
  <c r="L589" i="3"/>
  <c r="R589" i="3" s="1"/>
  <c r="W589" i="3" s="1"/>
  <c r="B590" i="3"/>
  <c r="C590" i="3"/>
  <c r="I590" i="3"/>
  <c r="M590" i="3" s="1"/>
  <c r="N590" i="3" s="1"/>
  <c r="G590" i="3"/>
  <c r="D590" i="3"/>
  <c r="E590" i="3"/>
  <c r="F590" i="3"/>
  <c r="H590" i="3"/>
  <c r="J590" i="3"/>
  <c r="Q590" i="3" s="1"/>
  <c r="A591" i="3"/>
  <c r="T588" i="3" l="1"/>
  <c r="V588" i="3" s="1"/>
  <c r="P590" i="3"/>
  <c r="S589" i="3"/>
  <c r="L590" i="3"/>
  <c r="R590" i="3" s="1"/>
  <c r="W590" i="3" s="1"/>
  <c r="B591" i="3"/>
  <c r="H591" i="3"/>
  <c r="C591" i="3"/>
  <c r="E591" i="3"/>
  <c r="F591" i="3"/>
  <c r="I591" i="3"/>
  <c r="M591" i="3" s="1"/>
  <c r="N591" i="3" s="1"/>
  <c r="J591" i="3"/>
  <c r="Q591" i="3" s="1"/>
  <c r="G591" i="3"/>
  <c r="D591" i="3"/>
  <c r="A592" i="3"/>
  <c r="T589" i="3" l="1"/>
  <c r="V589" i="3" s="1"/>
  <c r="P591" i="3"/>
  <c r="S590" i="3"/>
  <c r="L591" i="3"/>
  <c r="R591" i="3" s="1"/>
  <c r="W591" i="3" s="1"/>
  <c r="B592" i="3"/>
  <c r="C592" i="3"/>
  <c r="I592" i="3"/>
  <c r="M592" i="3" s="1"/>
  <c r="N592" i="3" s="1"/>
  <c r="H592" i="3"/>
  <c r="D592" i="3"/>
  <c r="F592" i="3"/>
  <c r="E592" i="3"/>
  <c r="G592" i="3"/>
  <c r="J592" i="3"/>
  <c r="Q592" i="3" s="1"/>
  <c r="A593" i="3"/>
  <c r="T590" i="3" l="1"/>
  <c r="V590" i="3" s="1"/>
  <c r="P592" i="3"/>
  <c r="S591" i="3"/>
  <c r="L592" i="3"/>
  <c r="R592" i="3" s="1"/>
  <c r="W592" i="3" s="1"/>
  <c r="B593" i="3"/>
  <c r="H593" i="3"/>
  <c r="C593" i="3"/>
  <c r="E593" i="3"/>
  <c r="D593" i="3"/>
  <c r="F593" i="3"/>
  <c r="G593" i="3"/>
  <c r="I593" i="3"/>
  <c r="M593" i="3" s="1"/>
  <c r="N593" i="3" s="1"/>
  <c r="J593" i="3"/>
  <c r="Q593" i="3" s="1"/>
  <c r="A594" i="3"/>
  <c r="T591" i="3" l="1"/>
  <c r="V591" i="3" s="1"/>
  <c r="P593" i="3"/>
  <c r="S592" i="3"/>
  <c r="B594" i="3"/>
  <c r="C594" i="3"/>
  <c r="J594" i="3"/>
  <c r="Q594" i="3" s="1"/>
  <c r="D594" i="3"/>
  <c r="I594" i="3"/>
  <c r="M594" i="3" s="1"/>
  <c r="N594" i="3" s="1"/>
  <c r="E594" i="3"/>
  <c r="F594" i="3"/>
  <c r="G594" i="3"/>
  <c r="H594" i="3"/>
  <c r="L593" i="3"/>
  <c r="R593" i="3" s="1"/>
  <c r="W593" i="3" s="1"/>
  <c r="A595" i="3"/>
  <c r="T592" i="3" l="1"/>
  <c r="V592" i="3" s="1"/>
  <c r="P594" i="3"/>
  <c r="S593" i="3"/>
  <c r="L594" i="3"/>
  <c r="R594" i="3" s="1"/>
  <c r="W594" i="3" s="1"/>
  <c r="B595" i="3"/>
  <c r="H595" i="3"/>
  <c r="J595" i="3"/>
  <c r="Q595" i="3" s="1"/>
  <c r="E595" i="3"/>
  <c r="G595" i="3"/>
  <c r="C595" i="3"/>
  <c r="D595" i="3"/>
  <c r="F595" i="3"/>
  <c r="I595" i="3"/>
  <c r="M595" i="3" s="1"/>
  <c r="N595" i="3" s="1"/>
  <c r="A596" i="3"/>
  <c r="T593" i="3" l="1"/>
  <c r="V593" i="3" s="1"/>
  <c r="P595" i="3"/>
  <c r="S594" i="3"/>
  <c r="L595" i="3"/>
  <c r="R595" i="3" s="1"/>
  <c r="W595" i="3" s="1"/>
  <c r="B596" i="3"/>
  <c r="C596" i="3"/>
  <c r="D596" i="3"/>
  <c r="E596" i="3"/>
  <c r="F596" i="3"/>
  <c r="G596" i="3"/>
  <c r="I596" i="3"/>
  <c r="M596" i="3" s="1"/>
  <c r="N596" i="3" s="1"/>
  <c r="J596" i="3"/>
  <c r="Q596" i="3" s="1"/>
  <c r="H596" i="3"/>
  <c r="A597" i="3"/>
  <c r="T594" i="3" l="1"/>
  <c r="V594" i="3" s="1"/>
  <c r="P596" i="3"/>
  <c r="S595" i="3"/>
  <c r="B597" i="3"/>
  <c r="H597" i="3"/>
  <c r="G597" i="3"/>
  <c r="C597" i="3"/>
  <c r="D597" i="3"/>
  <c r="I597" i="3"/>
  <c r="M597" i="3" s="1"/>
  <c r="N597" i="3" s="1"/>
  <c r="J597" i="3"/>
  <c r="Q597" i="3" s="1"/>
  <c r="E597" i="3"/>
  <c r="F597" i="3"/>
  <c r="L596" i="3"/>
  <c r="R596" i="3" s="1"/>
  <c r="W596" i="3" s="1"/>
  <c r="A598" i="3"/>
  <c r="T595" i="3" l="1"/>
  <c r="V595" i="3" s="1"/>
  <c r="P597" i="3"/>
  <c r="S596" i="3"/>
  <c r="L597" i="3"/>
  <c r="R597" i="3" s="1"/>
  <c r="W597" i="3" s="1"/>
  <c r="B598" i="3"/>
  <c r="C598" i="3"/>
  <c r="E598" i="3"/>
  <c r="J598" i="3"/>
  <c r="Q598" i="3" s="1"/>
  <c r="H598" i="3"/>
  <c r="I598" i="3"/>
  <c r="M598" i="3" s="1"/>
  <c r="N598" i="3" s="1"/>
  <c r="D598" i="3"/>
  <c r="F598" i="3"/>
  <c r="G598" i="3"/>
  <c r="A599" i="3"/>
  <c r="T596" i="3" l="1"/>
  <c r="V596" i="3" s="1"/>
  <c r="P598" i="3"/>
  <c r="S597" i="3"/>
  <c r="L598" i="3"/>
  <c r="R598" i="3" s="1"/>
  <c r="W598" i="3" s="1"/>
  <c r="B599" i="3"/>
  <c r="H599" i="3"/>
  <c r="C599" i="3"/>
  <c r="D599" i="3"/>
  <c r="E599" i="3"/>
  <c r="G599" i="3"/>
  <c r="I599" i="3"/>
  <c r="M599" i="3" s="1"/>
  <c r="N599" i="3" s="1"/>
  <c r="J599" i="3"/>
  <c r="Q599" i="3" s="1"/>
  <c r="F599" i="3"/>
  <c r="A600" i="3"/>
  <c r="T597" i="3" l="1"/>
  <c r="V597" i="3" s="1"/>
  <c r="P599" i="3"/>
  <c r="S598" i="3"/>
  <c r="L599" i="3"/>
  <c r="R599" i="3" s="1"/>
  <c r="W599" i="3" s="1"/>
  <c r="B600" i="3"/>
  <c r="C600" i="3"/>
  <c r="E600" i="3"/>
  <c r="G600" i="3"/>
  <c r="J600" i="3"/>
  <c r="Q600" i="3" s="1"/>
  <c r="I600" i="3"/>
  <c r="M600" i="3" s="1"/>
  <c r="N600" i="3" s="1"/>
  <c r="D600" i="3"/>
  <c r="F600" i="3"/>
  <c r="H600" i="3"/>
  <c r="A601" i="3"/>
  <c r="T598" i="3" l="1"/>
  <c r="V598" i="3" s="1"/>
  <c r="P600" i="3"/>
  <c r="S599" i="3"/>
  <c r="B601" i="3"/>
  <c r="H601" i="3"/>
  <c r="F601" i="3"/>
  <c r="I601" i="3"/>
  <c r="M601" i="3" s="1"/>
  <c r="N601" i="3" s="1"/>
  <c r="G601" i="3"/>
  <c r="J601" i="3"/>
  <c r="Q601" i="3" s="1"/>
  <c r="E601" i="3"/>
  <c r="C601" i="3"/>
  <c r="D601" i="3"/>
  <c r="L600" i="3"/>
  <c r="R600" i="3" s="1"/>
  <c r="W600" i="3" s="1"/>
  <c r="A602" i="3"/>
  <c r="T599" i="3" l="1"/>
  <c r="V599" i="3" s="1"/>
  <c r="P601" i="3"/>
  <c r="S600" i="3"/>
  <c r="B602" i="3"/>
  <c r="C602" i="3"/>
  <c r="I602" i="3"/>
  <c r="M602" i="3" s="1"/>
  <c r="N602" i="3" s="1"/>
  <c r="G602" i="3"/>
  <c r="D602" i="3"/>
  <c r="J602" i="3"/>
  <c r="Q602" i="3" s="1"/>
  <c r="E602" i="3"/>
  <c r="F602" i="3"/>
  <c r="H602" i="3"/>
  <c r="L601" i="3"/>
  <c r="R601" i="3" s="1"/>
  <c r="W601" i="3" s="1"/>
  <c r="A603" i="3"/>
  <c r="T600" i="3" l="1"/>
  <c r="V600" i="3" s="1"/>
  <c r="P602" i="3"/>
  <c r="S601" i="3"/>
  <c r="B603" i="3"/>
  <c r="H603" i="3"/>
  <c r="C603" i="3"/>
  <c r="J603" i="3"/>
  <c r="Q603" i="3" s="1"/>
  <c r="I603" i="3"/>
  <c r="M603" i="3" s="1"/>
  <c r="N603" i="3" s="1"/>
  <c r="G603" i="3"/>
  <c r="D603" i="3"/>
  <c r="E603" i="3"/>
  <c r="F603" i="3"/>
  <c r="L602" i="3"/>
  <c r="R602" i="3" s="1"/>
  <c r="W602" i="3" s="1"/>
  <c r="A604" i="3"/>
  <c r="T601" i="3" l="1"/>
  <c r="V601" i="3" s="1"/>
  <c r="P603" i="3"/>
  <c r="S602" i="3"/>
  <c r="L603" i="3"/>
  <c r="R603" i="3" s="1"/>
  <c r="W603" i="3" s="1"/>
  <c r="B604" i="3"/>
  <c r="C604" i="3"/>
  <c r="F604" i="3"/>
  <c r="I604" i="3"/>
  <c r="M604" i="3" s="1"/>
  <c r="N604" i="3" s="1"/>
  <c r="G604" i="3"/>
  <c r="H604" i="3"/>
  <c r="D604" i="3"/>
  <c r="E604" i="3"/>
  <c r="J604" i="3"/>
  <c r="Q604" i="3" s="1"/>
  <c r="A605" i="3"/>
  <c r="T602" i="3" l="1"/>
  <c r="V602" i="3" s="1"/>
  <c r="P604" i="3"/>
  <c r="S603" i="3"/>
  <c r="B605" i="3"/>
  <c r="H605" i="3"/>
  <c r="C605" i="3"/>
  <c r="E605" i="3"/>
  <c r="I605" i="3"/>
  <c r="M605" i="3" s="1"/>
  <c r="N605" i="3" s="1"/>
  <c r="D605" i="3"/>
  <c r="F605" i="3"/>
  <c r="J605" i="3"/>
  <c r="Q605" i="3" s="1"/>
  <c r="G605" i="3"/>
  <c r="L604" i="3"/>
  <c r="R604" i="3" s="1"/>
  <c r="W604" i="3" s="1"/>
  <c r="A606" i="3"/>
  <c r="T603" i="3" l="1"/>
  <c r="V603" i="3" s="1"/>
  <c r="P605" i="3"/>
  <c r="S604" i="3"/>
  <c r="B606" i="3"/>
  <c r="C606" i="3"/>
  <c r="E606" i="3"/>
  <c r="F606" i="3"/>
  <c r="I606" i="3"/>
  <c r="M606" i="3" s="1"/>
  <c r="N606" i="3" s="1"/>
  <c r="G606" i="3"/>
  <c r="H606" i="3"/>
  <c r="D606" i="3"/>
  <c r="J606" i="3"/>
  <c r="Q606" i="3" s="1"/>
  <c r="L605" i="3"/>
  <c r="R605" i="3" s="1"/>
  <c r="W605" i="3" s="1"/>
  <c r="A607" i="3"/>
  <c r="T604" i="3" l="1"/>
  <c r="V604" i="3" s="1"/>
  <c r="P606" i="3"/>
  <c r="S605" i="3"/>
  <c r="L606" i="3"/>
  <c r="R606" i="3" s="1"/>
  <c r="W606" i="3" s="1"/>
  <c r="B607" i="3"/>
  <c r="H607" i="3"/>
  <c r="J607" i="3"/>
  <c r="Q607" i="3" s="1"/>
  <c r="E607" i="3"/>
  <c r="G607" i="3"/>
  <c r="D607" i="3"/>
  <c r="F607" i="3"/>
  <c r="C607" i="3"/>
  <c r="I607" i="3"/>
  <c r="M607" i="3" s="1"/>
  <c r="N607" i="3" s="1"/>
  <c r="A608" i="3"/>
  <c r="T605" i="3" l="1"/>
  <c r="V605" i="3" s="1"/>
  <c r="P607" i="3"/>
  <c r="S606" i="3"/>
  <c r="L607" i="3"/>
  <c r="R607" i="3" s="1"/>
  <c r="W607" i="3" s="1"/>
  <c r="B608" i="3"/>
  <c r="C608" i="3"/>
  <c r="D608" i="3"/>
  <c r="E608" i="3"/>
  <c r="G608" i="3"/>
  <c r="J608" i="3"/>
  <c r="Q608" i="3" s="1"/>
  <c r="H608" i="3"/>
  <c r="F608" i="3"/>
  <c r="I608" i="3"/>
  <c r="M608" i="3" s="1"/>
  <c r="N608" i="3" s="1"/>
  <c r="A609" i="3"/>
  <c r="T606" i="3" l="1"/>
  <c r="V606" i="3" s="1"/>
  <c r="P608" i="3"/>
  <c r="S607" i="3"/>
  <c r="B609" i="3"/>
  <c r="H609" i="3"/>
  <c r="G609" i="3"/>
  <c r="I609" i="3"/>
  <c r="M609" i="3" s="1"/>
  <c r="N609" i="3" s="1"/>
  <c r="F609" i="3"/>
  <c r="C609" i="3"/>
  <c r="E609" i="3"/>
  <c r="D609" i="3"/>
  <c r="J609" i="3"/>
  <c r="Q609" i="3" s="1"/>
  <c r="L608" i="3"/>
  <c r="R608" i="3" s="1"/>
  <c r="W608" i="3" s="1"/>
  <c r="A610" i="3"/>
  <c r="T607" i="3" l="1"/>
  <c r="V607" i="3" s="1"/>
  <c r="P609" i="3"/>
  <c r="S608" i="3"/>
  <c r="L609" i="3"/>
  <c r="R609" i="3" s="1"/>
  <c r="W609" i="3" s="1"/>
  <c r="B610" i="3"/>
  <c r="C610" i="3"/>
  <c r="E610" i="3"/>
  <c r="F610" i="3"/>
  <c r="G610" i="3"/>
  <c r="H610" i="3"/>
  <c r="I610" i="3"/>
  <c r="M610" i="3" s="1"/>
  <c r="N610" i="3" s="1"/>
  <c r="D610" i="3"/>
  <c r="J610" i="3"/>
  <c r="Q610" i="3" s="1"/>
  <c r="A611" i="3"/>
  <c r="T608" i="3" l="1"/>
  <c r="V608" i="3" s="1"/>
  <c r="P610" i="3"/>
  <c r="S609" i="3"/>
  <c r="B611" i="3"/>
  <c r="H611" i="3"/>
  <c r="J611" i="3"/>
  <c r="Q611" i="3" s="1"/>
  <c r="C611" i="3"/>
  <c r="I611" i="3"/>
  <c r="M611" i="3" s="1"/>
  <c r="N611" i="3" s="1"/>
  <c r="D611" i="3"/>
  <c r="E611" i="3"/>
  <c r="F611" i="3"/>
  <c r="G611" i="3"/>
  <c r="L610" i="3"/>
  <c r="R610" i="3" s="1"/>
  <c r="W610" i="3" s="1"/>
  <c r="A612" i="3"/>
  <c r="T609" i="3" l="1"/>
  <c r="V609" i="3" s="1"/>
  <c r="P611" i="3"/>
  <c r="S610" i="3"/>
  <c r="B612" i="3"/>
  <c r="C612" i="3"/>
  <c r="E612" i="3"/>
  <c r="G612" i="3"/>
  <c r="F612" i="3"/>
  <c r="H612" i="3"/>
  <c r="I612" i="3"/>
  <c r="M612" i="3" s="1"/>
  <c r="N612" i="3" s="1"/>
  <c r="D612" i="3"/>
  <c r="J612" i="3"/>
  <c r="Q612" i="3" s="1"/>
  <c r="L611" i="3"/>
  <c r="R611" i="3" s="1"/>
  <c r="W611" i="3" s="1"/>
  <c r="A613" i="3"/>
  <c r="T610" i="3" l="1"/>
  <c r="V610" i="3" s="1"/>
  <c r="P612" i="3"/>
  <c r="S611" i="3"/>
  <c r="B613" i="3"/>
  <c r="H613" i="3"/>
  <c r="D613" i="3"/>
  <c r="E613" i="3"/>
  <c r="F613" i="3"/>
  <c r="G613" i="3"/>
  <c r="C613" i="3"/>
  <c r="I613" i="3"/>
  <c r="M613" i="3" s="1"/>
  <c r="N613" i="3" s="1"/>
  <c r="J613" i="3"/>
  <c r="Q613" i="3" s="1"/>
  <c r="L612" i="3"/>
  <c r="R612" i="3" s="1"/>
  <c r="W612" i="3" s="1"/>
  <c r="A614" i="3"/>
  <c r="T611" i="3" l="1"/>
  <c r="V611" i="3" s="1"/>
  <c r="P613" i="3"/>
  <c r="S612" i="3"/>
  <c r="B614" i="3"/>
  <c r="C614" i="3"/>
  <c r="I614" i="3"/>
  <c r="M614" i="3" s="1"/>
  <c r="N614" i="3" s="1"/>
  <c r="G614" i="3"/>
  <c r="J614" i="3"/>
  <c r="Q614" i="3" s="1"/>
  <c r="E614" i="3"/>
  <c r="F614" i="3"/>
  <c r="D614" i="3"/>
  <c r="H614" i="3"/>
  <c r="L613" i="3"/>
  <c r="R613" i="3" s="1"/>
  <c r="W613" i="3" s="1"/>
  <c r="A615" i="3"/>
  <c r="T612" i="3" l="1"/>
  <c r="V612" i="3" s="1"/>
  <c r="P614" i="3"/>
  <c r="S613" i="3"/>
  <c r="B615" i="3"/>
  <c r="H615" i="3"/>
  <c r="C615" i="3"/>
  <c r="I615" i="3"/>
  <c r="M615" i="3" s="1"/>
  <c r="N615" i="3" s="1"/>
  <c r="J615" i="3"/>
  <c r="Q615" i="3" s="1"/>
  <c r="D615" i="3"/>
  <c r="E615" i="3"/>
  <c r="F615" i="3"/>
  <c r="G615" i="3"/>
  <c r="L614" i="3"/>
  <c r="R614" i="3" s="1"/>
  <c r="W614" i="3" s="1"/>
  <c r="A616" i="3"/>
  <c r="T613" i="3" l="1"/>
  <c r="V613" i="3" s="1"/>
  <c r="P615" i="3"/>
  <c r="S614" i="3"/>
  <c r="L615" i="3"/>
  <c r="R615" i="3" s="1"/>
  <c r="W615" i="3" s="1"/>
  <c r="B616" i="3"/>
  <c r="C616" i="3"/>
  <c r="D616" i="3"/>
  <c r="E616" i="3"/>
  <c r="I616" i="3"/>
  <c r="M616" i="3" s="1"/>
  <c r="N616" i="3" s="1"/>
  <c r="G616" i="3"/>
  <c r="F616" i="3"/>
  <c r="J616" i="3"/>
  <c r="Q616" i="3" s="1"/>
  <c r="H616" i="3"/>
  <c r="A617" i="3"/>
  <c r="T614" i="3" l="1"/>
  <c r="V614" i="3" s="1"/>
  <c r="P616" i="3"/>
  <c r="S615" i="3"/>
  <c r="B617" i="3"/>
  <c r="H617" i="3"/>
  <c r="C617" i="3"/>
  <c r="E617" i="3"/>
  <c r="J617" i="3"/>
  <c r="Q617" i="3" s="1"/>
  <c r="I617" i="3"/>
  <c r="M617" i="3" s="1"/>
  <c r="N617" i="3" s="1"/>
  <c r="D617" i="3"/>
  <c r="F617" i="3"/>
  <c r="G617" i="3"/>
  <c r="L616" i="3"/>
  <c r="R616" i="3" s="1"/>
  <c r="W616" i="3" s="1"/>
  <c r="A618" i="3"/>
  <c r="T615" i="3" l="1"/>
  <c r="V615" i="3" s="1"/>
  <c r="P617" i="3"/>
  <c r="S616" i="3"/>
  <c r="L617" i="3"/>
  <c r="R617" i="3" s="1"/>
  <c r="W617" i="3" s="1"/>
  <c r="B618" i="3"/>
  <c r="C618" i="3"/>
  <c r="I618" i="3"/>
  <c r="M618" i="3" s="1"/>
  <c r="N618" i="3" s="1"/>
  <c r="H618" i="3"/>
  <c r="J618" i="3"/>
  <c r="Q618" i="3" s="1"/>
  <c r="D618" i="3"/>
  <c r="E618" i="3"/>
  <c r="F618" i="3"/>
  <c r="G618" i="3"/>
  <c r="A619" i="3"/>
  <c r="T616" i="3" l="1"/>
  <c r="V616" i="3" s="1"/>
  <c r="P618" i="3"/>
  <c r="S617" i="3"/>
  <c r="L618" i="3"/>
  <c r="R618" i="3" s="1"/>
  <c r="W618" i="3" s="1"/>
  <c r="B619" i="3"/>
  <c r="H619" i="3"/>
  <c r="J619" i="3"/>
  <c r="Q619" i="3" s="1"/>
  <c r="E619" i="3"/>
  <c r="G619" i="3"/>
  <c r="I619" i="3"/>
  <c r="M619" i="3" s="1"/>
  <c r="N619" i="3" s="1"/>
  <c r="C619" i="3"/>
  <c r="D619" i="3"/>
  <c r="F619" i="3"/>
  <c r="A620" i="3"/>
  <c r="T617" i="3" l="1"/>
  <c r="V617" i="3" s="1"/>
  <c r="P619" i="3"/>
  <c r="S618" i="3"/>
  <c r="L619" i="3"/>
  <c r="R619" i="3" s="1"/>
  <c r="W619" i="3" s="1"/>
  <c r="B620" i="3"/>
  <c r="C620" i="3"/>
  <c r="D620" i="3"/>
  <c r="E620" i="3"/>
  <c r="J620" i="3"/>
  <c r="Q620" i="3" s="1"/>
  <c r="I620" i="3"/>
  <c r="M620" i="3" s="1"/>
  <c r="N620" i="3" s="1"/>
  <c r="F620" i="3"/>
  <c r="G620" i="3"/>
  <c r="H620" i="3"/>
  <c r="A621" i="3"/>
  <c r="T618" i="3" l="1"/>
  <c r="V618" i="3" s="1"/>
  <c r="P620" i="3"/>
  <c r="S619" i="3"/>
  <c r="L620" i="3"/>
  <c r="R620" i="3" s="1"/>
  <c r="W620" i="3" s="1"/>
  <c r="B621" i="3"/>
  <c r="H621" i="3"/>
  <c r="G621" i="3"/>
  <c r="F621" i="3"/>
  <c r="C621" i="3"/>
  <c r="D621" i="3"/>
  <c r="E621" i="3"/>
  <c r="J621" i="3"/>
  <c r="Q621" i="3" s="1"/>
  <c r="I621" i="3"/>
  <c r="M621" i="3" s="1"/>
  <c r="N621" i="3" s="1"/>
  <c r="A622" i="3"/>
  <c r="T619" i="3" l="1"/>
  <c r="V619" i="3" s="1"/>
  <c r="P621" i="3"/>
  <c r="S620" i="3"/>
  <c r="L621" i="3"/>
  <c r="R621" i="3" s="1"/>
  <c r="W621" i="3" s="1"/>
  <c r="B622" i="3"/>
  <c r="C622" i="3"/>
  <c r="E622" i="3"/>
  <c r="D622" i="3"/>
  <c r="G622" i="3"/>
  <c r="F622" i="3"/>
  <c r="J622" i="3"/>
  <c r="Q622" i="3" s="1"/>
  <c r="H622" i="3"/>
  <c r="I622" i="3"/>
  <c r="M622" i="3" s="1"/>
  <c r="N622" i="3" s="1"/>
  <c r="A623" i="3"/>
  <c r="T620" i="3" l="1"/>
  <c r="V620" i="3" s="1"/>
  <c r="P622" i="3"/>
  <c r="S621" i="3"/>
  <c r="L622" i="3"/>
  <c r="R622" i="3" s="1"/>
  <c r="W622" i="3" s="1"/>
  <c r="B623" i="3"/>
  <c r="H623" i="3"/>
  <c r="C623" i="3"/>
  <c r="J623" i="3"/>
  <c r="Q623" i="3" s="1"/>
  <c r="D623" i="3"/>
  <c r="E623" i="3"/>
  <c r="F623" i="3"/>
  <c r="G623" i="3"/>
  <c r="I623" i="3"/>
  <c r="M623" i="3" s="1"/>
  <c r="N623" i="3" s="1"/>
  <c r="A624" i="3"/>
  <c r="T621" i="3" l="1"/>
  <c r="V621" i="3" s="1"/>
  <c r="P623" i="3"/>
  <c r="S622" i="3"/>
  <c r="L623" i="3"/>
  <c r="R623" i="3" s="1"/>
  <c r="W623" i="3" s="1"/>
  <c r="B624" i="3"/>
  <c r="C624" i="3"/>
  <c r="E624" i="3"/>
  <c r="G624" i="3"/>
  <c r="J624" i="3"/>
  <c r="Q624" i="3" s="1"/>
  <c r="H624" i="3"/>
  <c r="D624" i="3"/>
  <c r="I624" i="3"/>
  <c r="M624" i="3" s="1"/>
  <c r="N624" i="3" s="1"/>
  <c r="F624" i="3"/>
  <c r="A625" i="3"/>
  <c r="T622" i="3" l="1"/>
  <c r="V622" i="3" s="1"/>
  <c r="P624" i="3"/>
  <c r="S623" i="3"/>
  <c r="L624" i="3"/>
  <c r="R624" i="3" s="1"/>
  <c r="W624" i="3" s="1"/>
  <c r="B625" i="3"/>
  <c r="H625" i="3"/>
  <c r="C625" i="3"/>
  <c r="D625" i="3"/>
  <c r="E625" i="3"/>
  <c r="G625" i="3"/>
  <c r="J625" i="3"/>
  <c r="Q625" i="3" s="1"/>
  <c r="I625" i="3"/>
  <c r="M625" i="3" s="1"/>
  <c r="N625" i="3" s="1"/>
  <c r="F625" i="3"/>
  <c r="A626" i="3"/>
  <c r="T623" i="3" l="1"/>
  <c r="V623" i="3" s="1"/>
  <c r="P625" i="3"/>
  <c r="S624" i="3"/>
  <c r="L625" i="3"/>
  <c r="R625" i="3" s="1"/>
  <c r="W625" i="3" s="1"/>
  <c r="B626" i="3"/>
  <c r="C626" i="3"/>
  <c r="G626" i="3"/>
  <c r="J626" i="3"/>
  <c r="Q626" i="3" s="1"/>
  <c r="D626" i="3"/>
  <c r="E626" i="3"/>
  <c r="H626" i="3"/>
  <c r="F626" i="3"/>
  <c r="I626" i="3"/>
  <c r="M626" i="3" s="1"/>
  <c r="N626" i="3" s="1"/>
  <c r="A627" i="3"/>
  <c r="T624" i="3" l="1"/>
  <c r="V624" i="3" s="1"/>
  <c r="P626" i="3"/>
  <c r="S625" i="3"/>
  <c r="L626" i="3"/>
  <c r="R626" i="3" s="1"/>
  <c r="W626" i="3" s="1"/>
  <c r="B627" i="3"/>
  <c r="H627" i="3"/>
  <c r="C627" i="3"/>
  <c r="F627" i="3"/>
  <c r="G627" i="3"/>
  <c r="I627" i="3"/>
  <c r="M627" i="3" s="1"/>
  <c r="N627" i="3" s="1"/>
  <c r="D627" i="3"/>
  <c r="E627" i="3"/>
  <c r="J627" i="3"/>
  <c r="Q627" i="3" s="1"/>
  <c r="A628" i="3"/>
  <c r="T625" i="3" l="1"/>
  <c r="V625" i="3" s="1"/>
  <c r="P627" i="3"/>
  <c r="S626" i="3"/>
  <c r="L627" i="3"/>
  <c r="R627" i="3" s="1"/>
  <c r="W627" i="3" s="1"/>
  <c r="B628" i="3"/>
  <c r="C628" i="3"/>
  <c r="J628" i="3"/>
  <c r="Q628" i="3" s="1"/>
  <c r="I628" i="3"/>
  <c r="M628" i="3" s="1"/>
  <c r="N628" i="3" s="1"/>
  <c r="E628" i="3"/>
  <c r="D628" i="3"/>
  <c r="F628" i="3"/>
  <c r="G628" i="3"/>
  <c r="H628" i="3"/>
  <c r="A629" i="3"/>
  <c r="T626" i="3" l="1"/>
  <c r="V626" i="3" s="1"/>
  <c r="P628" i="3"/>
  <c r="S627" i="3"/>
  <c r="L628" i="3"/>
  <c r="R628" i="3" s="1"/>
  <c r="W628" i="3" s="1"/>
  <c r="B629" i="3"/>
  <c r="H629" i="3"/>
  <c r="C629" i="3"/>
  <c r="E629" i="3"/>
  <c r="I629" i="3"/>
  <c r="M629" i="3" s="1"/>
  <c r="N629" i="3" s="1"/>
  <c r="J629" i="3"/>
  <c r="Q629" i="3" s="1"/>
  <c r="G629" i="3"/>
  <c r="D629" i="3"/>
  <c r="F629" i="3"/>
  <c r="A630" i="3"/>
  <c r="T627" i="3" l="1"/>
  <c r="V627" i="3" s="1"/>
  <c r="P629" i="3"/>
  <c r="S628" i="3"/>
  <c r="B630" i="3"/>
  <c r="C630" i="3"/>
  <c r="I630" i="3"/>
  <c r="M630" i="3" s="1"/>
  <c r="N630" i="3" s="1"/>
  <c r="F630" i="3"/>
  <c r="G630" i="3"/>
  <c r="H630" i="3"/>
  <c r="J630" i="3"/>
  <c r="Q630" i="3" s="1"/>
  <c r="D630" i="3"/>
  <c r="E630" i="3"/>
  <c r="L629" i="3"/>
  <c r="R629" i="3" s="1"/>
  <c r="W629" i="3" s="1"/>
  <c r="A631" i="3"/>
  <c r="T628" i="3" l="1"/>
  <c r="V628" i="3" s="1"/>
  <c r="P630" i="3"/>
  <c r="S629" i="3"/>
  <c r="L630" i="3"/>
  <c r="R630" i="3" s="1"/>
  <c r="W630" i="3" s="1"/>
  <c r="B631" i="3"/>
  <c r="H631" i="3"/>
  <c r="J631" i="3"/>
  <c r="Q631" i="3" s="1"/>
  <c r="E631" i="3"/>
  <c r="G631" i="3"/>
  <c r="I631" i="3"/>
  <c r="M631" i="3" s="1"/>
  <c r="N631" i="3" s="1"/>
  <c r="C631" i="3"/>
  <c r="D631" i="3"/>
  <c r="F631" i="3"/>
  <c r="A632" i="3"/>
  <c r="T629" i="3" l="1"/>
  <c r="V629" i="3" s="1"/>
  <c r="P631" i="3"/>
  <c r="S630" i="3"/>
  <c r="L631" i="3"/>
  <c r="R631" i="3" s="1"/>
  <c r="W631" i="3" s="1"/>
  <c r="B632" i="3"/>
  <c r="C632" i="3"/>
  <c r="J632" i="3"/>
  <c r="Q632" i="3" s="1"/>
  <c r="I632" i="3"/>
  <c r="M632" i="3" s="1"/>
  <c r="N632" i="3" s="1"/>
  <c r="D632" i="3"/>
  <c r="E632" i="3"/>
  <c r="F632" i="3"/>
  <c r="G632" i="3"/>
  <c r="H632" i="3"/>
  <c r="A633" i="3"/>
  <c r="T630" i="3" l="1"/>
  <c r="V630" i="3" s="1"/>
  <c r="P632" i="3"/>
  <c r="S631" i="3"/>
  <c r="B633" i="3"/>
  <c r="H633" i="3"/>
  <c r="G633" i="3"/>
  <c r="D633" i="3"/>
  <c r="E633" i="3"/>
  <c r="F633" i="3"/>
  <c r="I633" i="3"/>
  <c r="M633" i="3" s="1"/>
  <c r="N633" i="3" s="1"/>
  <c r="J633" i="3"/>
  <c r="Q633" i="3" s="1"/>
  <c r="C633" i="3"/>
  <c r="L632" i="3"/>
  <c r="R632" i="3" s="1"/>
  <c r="W632" i="3" s="1"/>
  <c r="A634" i="3"/>
  <c r="T631" i="3" l="1"/>
  <c r="V631" i="3" s="1"/>
  <c r="P633" i="3"/>
  <c r="L633" i="3"/>
  <c r="R633" i="3" s="1"/>
  <c r="W633" i="3" s="1"/>
  <c r="S632" i="3"/>
  <c r="B634" i="3"/>
  <c r="C634" i="3"/>
  <c r="E634" i="3"/>
  <c r="D634" i="3"/>
  <c r="G634" i="3"/>
  <c r="I634" i="3"/>
  <c r="M634" i="3" s="1"/>
  <c r="N634" i="3" s="1"/>
  <c r="H634" i="3"/>
  <c r="J634" i="3"/>
  <c r="Q634" i="3" s="1"/>
  <c r="F634" i="3"/>
  <c r="A635" i="3"/>
  <c r="T632" i="3" l="1"/>
  <c r="V632" i="3" s="1"/>
  <c r="P634" i="3"/>
  <c r="S633" i="3"/>
  <c r="B635" i="3"/>
  <c r="H635" i="3"/>
  <c r="E635" i="3"/>
  <c r="C635" i="3"/>
  <c r="D635" i="3"/>
  <c r="I635" i="3"/>
  <c r="M635" i="3" s="1"/>
  <c r="N635" i="3" s="1"/>
  <c r="F635" i="3"/>
  <c r="G635" i="3"/>
  <c r="J635" i="3"/>
  <c r="Q635" i="3" s="1"/>
  <c r="L634" i="3"/>
  <c r="R634" i="3" s="1"/>
  <c r="W634" i="3" s="1"/>
  <c r="A636" i="3"/>
  <c r="T633" i="3" l="1"/>
  <c r="V633" i="3" s="1"/>
  <c r="P635" i="3"/>
  <c r="S634" i="3"/>
  <c r="B636" i="3"/>
  <c r="C636" i="3"/>
  <c r="E636" i="3"/>
  <c r="G636" i="3"/>
  <c r="D636" i="3"/>
  <c r="F636" i="3"/>
  <c r="H636" i="3"/>
  <c r="I636" i="3"/>
  <c r="M636" i="3" s="1"/>
  <c r="N636" i="3" s="1"/>
  <c r="J636" i="3"/>
  <c r="Q636" i="3" s="1"/>
  <c r="L635" i="3"/>
  <c r="R635" i="3" s="1"/>
  <c r="W635" i="3" s="1"/>
  <c r="A637" i="3"/>
  <c r="T634" i="3" l="1"/>
  <c r="V634" i="3" s="1"/>
  <c r="P636" i="3"/>
  <c r="S635" i="3"/>
  <c r="B637" i="3"/>
  <c r="H637" i="3"/>
  <c r="J637" i="3"/>
  <c r="Q637" i="3" s="1"/>
  <c r="C637" i="3"/>
  <c r="I637" i="3"/>
  <c r="M637" i="3" s="1"/>
  <c r="N637" i="3" s="1"/>
  <c r="D637" i="3"/>
  <c r="E637" i="3"/>
  <c r="F637" i="3"/>
  <c r="G637" i="3"/>
  <c r="L636" i="3"/>
  <c r="R636" i="3" s="1"/>
  <c r="W636" i="3" s="1"/>
  <c r="A638" i="3"/>
  <c r="T635" i="3" l="1"/>
  <c r="V635" i="3" s="1"/>
  <c r="P637" i="3"/>
  <c r="S636" i="3"/>
  <c r="L637" i="3"/>
  <c r="R637" i="3" s="1"/>
  <c r="W637" i="3" s="1"/>
  <c r="B638" i="3"/>
  <c r="C638" i="3"/>
  <c r="G638" i="3"/>
  <c r="E638" i="3"/>
  <c r="J638" i="3"/>
  <c r="Q638" i="3" s="1"/>
  <c r="F638" i="3"/>
  <c r="H638" i="3"/>
  <c r="I638" i="3"/>
  <c r="M638" i="3" s="1"/>
  <c r="N638" i="3" s="1"/>
  <c r="D638" i="3"/>
  <c r="A639" i="3"/>
  <c r="T636" i="3" l="1"/>
  <c r="V636" i="3" s="1"/>
  <c r="P638" i="3"/>
  <c r="S637" i="3"/>
  <c r="L638" i="3"/>
  <c r="R638" i="3" s="1"/>
  <c r="W638" i="3" s="1"/>
  <c r="B639" i="3"/>
  <c r="H639" i="3"/>
  <c r="C639" i="3"/>
  <c r="D639" i="3"/>
  <c r="G639" i="3"/>
  <c r="E639" i="3"/>
  <c r="F639" i="3"/>
  <c r="J639" i="3"/>
  <c r="Q639" i="3" s="1"/>
  <c r="I639" i="3"/>
  <c r="M639" i="3" s="1"/>
  <c r="N639" i="3" s="1"/>
  <c r="A640" i="3"/>
  <c r="T637" i="3" l="1"/>
  <c r="V637" i="3" s="1"/>
  <c r="P639" i="3"/>
  <c r="S638" i="3"/>
  <c r="L639" i="3"/>
  <c r="R639" i="3" s="1"/>
  <c r="W639" i="3" s="1"/>
  <c r="B640" i="3"/>
  <c r="C640" i="3"/>
  <c r="H640" i="3"/>
  <c r="J640" i="3"/>
  <c r="Q640" i="3" s="1"/>
  <c r="D640" i="3"/>
  <c r="E640" i="3"/>
  <c r="F640" i="3"/>
  <c r="G640" i="3"/>
  <c r="I640" i="3"/>
  <c r="M640" i="3" s="1"/>
  <c r="N640" i="3" s="1"/>
  <c r="A641" i="3"/>
  <c r="T638" i="3" l="1"/>
  <c r="V638" i="3" s="1"/>
  <c r="P640" i="3"/>
  <c r="S639" i="3"/>
  <c r="L640" i="3"/>
  <c r="R640" i="3" s="1"/>
  <c r="W640" i="3" s="1"/>
  <c r="B641" i="3"/>
  <c r="H641" i="3"/>
  <c r="C641" i="3"/>
  <c r="E641" i="3"/>
  <c r="I641" i="3"/>
  <c r="M641" i="3" s="1"/>
  <c r="N641" i="3" s="1"/>
  <c r="J641" i="3"/>
  <c r="Q641" i="3" s="1"/>
  <c r="D641" i="3"/>
  <c r="F641" i="3"/>
  <c r="G641" i="3"/>
  <c r="A642" i="3"/>
  <c r="T639" i="3" l="1"/>
  <c r="V639" i="3" s="1"/>
  <c r="P641" i="3"/>
  <c r="S640" i="3"/>
  <c r="B642" i="3"/>
  <c r="C642" i="3"/>
  <c r="I642" i="3"/>
  <c r="M642" i="3" s="1"/>
  <c r="N642" i="3" s="1"/>
  <c r="D642" i="3"/>
  <c r="J642" i="3"/>
  <c r="Q642" i="3" s="1"/>
  <c r="E642" i="3"/>
  <c r="G642" i="3"/>
  <c r="F642" i="3"/>
  <c r="H642" i="3"/>
  <c r="L641" i="3"/>
  <c r="R641" i="3" s="1"/>
  <c r="W641" i="3" s="1"/>
  <c r="A643" i="3"/>
  <c r="T640" i="3" l="1"/>
  <c r="V640" i="3" s="1"/>
  <c r="P642" i="3"/>
  <c r="S641" i="3"/>
  <c r="L642" i="3"/>
  <c r="R642" i="3" s="1"/>
  <c r="W642" i="3" s="1"/>
  <c r="B643" i="3"/>
  <c r="H643" i="3"/>
  <c r="J643" i="3"/>
  <c r="Q643" i="3" s="1"/>
  <c r="E643" i="3"/>
  <c r="G643" i="3"/>
  <c r="I643" i="3"/>
  <c r="M643" i="3" s="1"/>
  <c r="N643" i="3" s="1"/>
  <c r="C643" i="3"/>
  <c r="D643" i="3"/>
  <c r="F643" i="3"/>
  <c r="A644" i="3"/>
  <c r="T641" i="3" l="1"/>
  <c r="V641" i="3" s="1"/>
  <c r="P643" i="3"/>
  <c r="L643" i="3"/>
  <c r="R643" i="3" s="1"/>
  <c r="W643" i="3" s="1"/>
  <c r="S642" i="3"/>
  <c r="B644" i="3"/>
  <c r="C644" i="3"/>
  <c r="H644" i="3"/>
  <c r="J644" i="3"/>
  <c r="Q644" i="3" s="1"/>
  <c r="I644" i="3"/>
  <c r="M644" i="3" s="1"/>
  <c r="N644" i="3" s="1"/>
  <c r="F644" i="3"/>
  <c r="G644" i="3"/>
  <c r="D644" i="3"/>
  <c r="E644" i="3"/>
  <c r="A645" i="3"/>
  <c r="T642" i="3" l="1"/>
  <c r="V642" i="3" s="1"/>
  <c r="P644" i="3"/>
  <c r="S643" i="3"/>
  <c r="B645" i="3"/>
  <c r="H645" i="3"/>
  <c r="G645" i="3"/>
  <c r="I645" i="3"/>
  <c r="M645" i="3" s="1"/>
  <c r="N645" i="3" s="1"/>
  <c r="C645" i="3"/>
  <c r="D645" i="3"/>
  <c r="J645" i="3"/>
  <c r="Q645" i="3" s="1"/>
  <c r="E645" i="3"/>
  <c r="F645" i="3"/>
  <c r="L644" i="3"/>
  <c r="R644" i="3" s="1"/>
  <c r="W644" i="3" s="1"/>
  <c r="A646" i="3"/>
  <c r="T643" i="3" l="1"/>
  <c r="V643" i="3" s="1"/>
  <c r="P645" i="3"/>
  <c r="S644" i="3"/>
  <c r="L645" i="3"/>
  <c r="R645" i="3" s="1"/>
  <c r="W645" i="3" s="1"/>
  <c r="B646" i="3"/>
  <c r="C646" i="3"/>
  <c r="E646" i="3"/>
  <c r="J646" i="3"/>
  <c r="Q646" i="3" s="1"/>
  <c r="D646" i="3"/>
  <c r="F646" i="3"/>
  <c r="I646" i="3"/>
  <c r="M646" i="3" s="1"/>
  <c r="N646" i="3" s="1"/>
  <c r="G646" i="3"/>
  <c r="H646" i="3"/>
  <c r="A647" i="3"/>
  <c r="T644" i="3" l="1"/>
  <c r="V644" i="3" s="1"/>
  <c r="P646" i="3"/>
  <c r="S645" i="3"/>
  <c r="B647" i="3"/>
  <c r="H647" i="3"/>
  <c r="F647" i="3"/>
  <c r="G647" i="3"/>
  <c r="C647" i="3"/>
  <c r="J647" i="3"/>
  <c r="Q647" i="3" s="1"/>
  <c r="D647" i="3"/>
  <c r="E647" i="3"/>
  <c r="I647" i="3"/>
  <c r="M647" i="3" s="1"/>
  <c r="N647" i="3" s="1"/>
  <c r="L646" i="3"/>
  <c r="R646" i="3" s="1"/>
  <c r="W646" i="3" s="1"/>
  <c r="A648" i="3"/>
  <c r="T645" i="3" l="1"/>
  <c r="V645" i="3" s="1"/>
  <c r="P647" i="3"/>
  <c r="S646" i="3"/>
  <c r="B648" i="3"/>
  <c r="C648" i="3"/>
  <c r="E648" i="3"/>
  <c r="G648" i="3"/>
  <c r="F648" i="3"/>
  <c r="D648" i="3"/>
  <c r="J648" i="3"/>
  <c r="Q648" i="3" s="1"/>
  <c r="H648" i="3"/>
  <c r="I648" i="3"/>
  <c r="M648" i="3" s="1"/>
  <c r="N648" i="3" s="1"/>
  <c r="L647" i="3"/>
  <c r="R647" i="3" s="1"/>
  <c r="W647" i="3" s="1"/>
  <c r="A649" i="3"/>
  <c r="T646" i="3" l="1"/>
  <c r="V646" i="3" s="1"/>
  <c r="P648" i="3"/>
  <c r="S647" i="3"/>
  <c r="L648" i="3"/>
  <c r="R648" i="3" s="1"/>
  <c r="W648" i="3" s="1"/>
  <c r="B649" i="3"/>
  <c r="H649" i="3"/>
  <c r="I649" i="3"/>
  <c r="M649" i="3" s="1"/>
  <c r="N649" i="3" s="1"/>
  <c r="C649" i="3"/>
  <c r="D649" i="3"/>
  <c r="E649" i="3"/>
  <c r="J649" i="3"/>
  <c r="Q649" i="3" s="1"/>
  <c r="F649" i="3"/>
  <c r="G649" i="3"/>
  <c r="A650" i="3"/>
  <c r="T647" i="3" l="1"/>
  <c r="V647" i="3" s="1"/>
  <c r="P649" i="3"/>
  <c r="S648" i="3"/>
  <c r="L649" i="3"/>
  <c r="R649" i="3" s="1"/>
  <c r="W649" i="3" s="1"/>
  <c r="B650" i="3"/>
  <c r="C650" i="3"/>
  <c r="G650" i="3"/>
  <c r="J650" i="3"/>
  <c r="Q650" i="3" s="1"/>
  <c r="F650" i="3"/>
  <c r="H650" i="3"/>
  <c r="I650" i="3"/>
  <c r="M650" i="3" s="1"/>
  <c r="N650" i="3" s="1"/>
  <c r="D650" i="3"/>
  <c r="E650" i="3"/>
  <c r="A651" i="3"/>
  <c r="T648" i="3" l="1"/>
  <c r="V648" i="3" s="1"/>
  <c r="P650" i="3"/>
  <c r="S649" i="3"/>
  <c r="L650" i="3"/>
  <c r="R650" i="3" s="1"/>
  <c r="W650" i="3" s="1"/>
  <c r="B651" i="3"/>
  <c r="H651" i="3"/>
  <c r="C651" i="3"/>
  <c r="D651" i="3"/>
  <c r="E651" i="3"/>
  <c r="G651" i="3"/>
  <c r="J651" i="3"/>
  <c r="Q651" i="3" s="1"/>
  <c r="I651" i="3"/>
  <c r="M651" i="3" s="1"/>
  <c r="N651" i="3" s="1"/>
  <c r="F651" i="3"/>
  <c r="A652" i="3"/>
  <c r="T649" i="3" l="1"/>
  <c r="V649" i="3" s="1"/>
  <c r="P651" i="3"/>
  <c r="S650" i="3"/>
  <c r="L651" i="3"/>
  <c r="R651" i="3" s="1"/>
  <c r="W651" i="3" s="1"/>
  <c r="B652" i="3"/>
  <c r="C652" i="3"/>
  <c r="I652" i="3"/>
  <c r="M652" i="3" s="1"/>
  <c r="N652" i="3" s="1"/>
  <c r="G652" i="3"/>
  <c r="J652" i="3"/>
  <c r="Q652" i="3" s="1"/>
  <c r="D652" i="3"/>
  <c r="E652" i="3"/>
  <c r="H652" i="3"/>
  <c r="F652" i="3"/>
  <c r="A653" i="3"/>
  <c r="T650" i="3" l="1"/>
  <c r="V650" i="3" s="1"/>
  <c r="P652" i="3"/>
  <c r="S651" i="3"/>
  <c r="L652" i="3"/>
  <c r="R652" i="3" s="1"/>
  <c r="W652" i="3" s="1"/>
  <c r="B653" i="3"/>
  <c r="H653" i="3"/>
  <c r="C653" i="3"/>
  <c r="E653" i="3"/>
  <c r="F653" i="3"/>
  <c r="G653" i="3"/>
  <c r="I653" i="3"/>
  <c r="M653" i="3" s="1"/>
  <c r="N653" i="3" s="1"/>
  <c r="J653" i="3"/>
  <c r="Q653" i="3" s="1"/>
  <c r="D653" i="3"/>
  <c r="A654" i="3"/>
  <c r="T651" i="3" l="1"/>
  <c r="V651" i="3" s="1"/>
  <c r="P653" i="3"/>
  <c r="S652" i="3"/>
  <c r="L653" i="3"/>
  <c r="R653" i="3" s="1"/>
  <c r="W653" i="3" s="1"/>
  <c r="B654" i="3"/>
  <c r="C654" i="3"/>
  <c r="I654" i="3"/>
  <c r="M654" i="3" s="1"/>
  <c r="N654" i="3" s="1"/>
  <c r="E654" i="3"/>
  <c r="D654" i="3"/>
  <c r="F654" i="3"/>
  <c r="G654" i="3"/>
  <c r="H654" i="3"/>
  <c r="J654" i="3"/>
  <c r="Q654" i="3" s="1"/>
  <c r="A655" i="3"/>
  <c r="T652" i="3" l="1"/>
  <c r="V652" i="3" s="1"/>
  <c r="P654" i="3"/>
  <c r="S653" i="3"/>
  <c r="B655" i="3"/>
  <c r="H655" i="3"/>
  <c r="J655" i="3"/>
  <c r="Q655" i="3" s="1"/>
  <c r="E655" i="3"/>
  <c r="G655" i="3"/>
  <c r="I655" i="3"/>
  <c r="M655" i="3" s="1"/>
  <c r="N655" i="3" s="1"/>
  <c r="F655" i="3"/>
  <c r="D655" i="3"/>
  <c r="C655" i="3"/>
  <c r="L654" i="3"/>
  <c r="R654" i="3" s="1"/>
  <c r="W654" i="3" s="1"/>
  <c r="A656" i="3"/>
  <c r="T653" i="3" l="1"/>
  <c r="V653" i="3" s="1"/>
  <c r="P655" i="3"/>
  <c r="S654" i="3"/>
  <c r="L655" i="3"/>
  <c r="R655" i="3" s="1"/>
  <c r="W655" i="3" s="1"/>
  <c r="B656" i="3"/>
  <c r="C656" i="3"/>
  <c r="F656" i="3"/>
  <c r="I656" i="3"/>
  <c r="M656" i="3" s="1"/>
  <c r="N656" i="3" s="1"/>
  <c r="G656" i="3"/>
  <c r="H656" i="3"/>
  <c r="D656" i="3"/>
  <c r="E656" i="3"/>
  <c r="J656" i="3"/>
  <c r="Q656" i="3" s="1"/>
  <c r="A657" i="3"/>
  <c r="T654" i="3" l="1"/>
  <c r="V654" i="3" s="1"/>
  <c r="P656" i="3"/>
  <c r="S655" i="3"/>
  <c r="L656" i="3"/>
  <c r="R656" i="3" s="1"/>
  <c r="W656" i="3" s="1"/>
  <c r="B657" i="3"/>
  <c r="H657" i="3"/>
  <c r="G657" i="3"/>
  <c r="J657" i="3"/>
  <c r="Q657" i="3" s="1"/>
  <c r="C657" i="3"/>
  <c r="I657" i="3"/>
  <c r="M657" i="3" s="1"/>
  <c r="N657" i="3" s="1"/>
  <c r="D657" i="3"/>
  <c r="E657" i="3"/>
  <c r="F657" i="3"/>
  <c r="A658" i="3"/>
  <c r="T655" i="3" l="1"/>
  <c r="V655" i="3" s="1"/>
  <c r="P657" i="3"/>
  <c r="S656" i="3"/>
  <c r="L657" i="3"/>
  <c r="R657" i="3" s="1"/>
  <c r="W657" i="3" s="1"/>
  <c r="B658" i="3"/>
  <c r="C658" i="3"/>
  <c r="E658" i="3"/>
  <c r="I658" i="3"/>
  <c r="M658" i="3" s="1"/>
  <c r="N658" i="3" s="1"/>
  <c r="J658" i="3"/>
  <c r="Q658" i="3" s="1"/>
  <c r="F658" i="3"/>
  <c r="D658" i="3"/>
  <c r="G658" i="3"/>
  <c r="H658" i="3"/>
  <c r="A659" i="3"/>
  <c r="T656" i="3" l="1"/>
  <c r="V656" i="3" s="1"/>
  <c r="P658" i="3"/>
  <c r="S657" i="3"/>
  <c r="B659" i="3"/>
  <c r="H659" i="3"/>
  <c r="D659" i="3"/>
  <c r="E659" i="3"/>
  <c r="F659" i="3"/>
  <c r="J659" i="3"/>
  <c r="Q659" i="3" s="1"/>
  <c r="G659" i="3"/>
  <c r="I659" i="3"/>
  <c r="M659" i="3" s="1"/>
  <c r="N659" i="3" s="1"/>
  <c r="C659" i="3"/>
  <c r="L658" i="3"/>
  <c r="R658" i="3" s="1"/>
  <c r="W658" i="3" s="1"/>
  <c r="A660" i="3"/>
  <c r="T657" i="3" l="1"/>
  <c r="V657" i="3" s="1"/>
  <c r="P659" i="3"/>
  <c r="S658" i="3"/>
  <c r="L659" i="3"/>
  <c r="R659" i="3" s="1"/>
  <c r="W659" i="3" s="1"/>
  <c r="B660" i="3"/>
  <c r="C660" i="3"/>
  <c r="E660" i="3"/>
  <c r="G660" i="3"/>
  <c r="J660" i="3"/>
  <c r="Q660" i="3" s="1"/>
  <c r="F660" i="3"/>
  <c r="I660" i="3"/>
  <c r="M660" i="3" s="1"/>
  <c r="N660" i="3" s="1"/>
  <c r="H660" i="3"/>
  <c r="D660" i="3"/>
  <c r="A661" i="3"/>
  <c r="T658" i="3" l="1"/>
  <c r="V658" i="3" s="1"/>
  <c r="P660" i="3"/>
  <c r="S659" i="3"/>
  <c r="B661" i="3"/>
  <c r="H661" i="3"/>
  <c r="J661" i="3"/>
  <c r="Q661" i="3" s="1"/>
  <c r="F661" i="3"/>
  <c r="G661" i="3"/>
  <c r="C661" i="3"/>
  <c r="I661" i="3"/>
  <c r="M661" i="3" s="1"/>
  <c r="N661" i="3" s="1"/>
  <c r="D661" i="3"/>
  <c r="E661" i="3"/>
  <c r="L660" i="3"/>
  <c r="R660" i="3" s="1"/>
  <c r="W660" i="3" s="1"/>
  <c r="A662" i="3"/>
  <c r="T659" i="3" l="1"/>
  <c r="V659" i="3" s="1"/>
  <c r="P661" i="3"/>
  <c r="S660" i="3"/>
  <c r="L661" i="3"/>
  <c r="R661" i="3" s="1"/>
  <c r="W661" i="3" s="1"/>
  <c r="B662" i="3"/>
  <c r="C662" i="3"/>
  <c r="G662" i="3"/>
  <c r="D662" i="3"/>
  <c r="E662" i="3"/>
  <c r="H662" i="3"/>
  <c r="F662" i="3"/>
  <c r="J662" i="3"/>
  <c r="Q662" i="3" s="1"/>
  <c r="I662" i="3"/>
  <c r="M662" i="3" s="1"/>
  <c r="N662" i="3" s="1"/>
  <c r="A663" i="3"/>
  <c r="T660" i="3" l="1"/>
  <c r="V660" i="3" s="1"/>
  <c r="P662" i="3"/>
  <c r="S661" i="3"/>
  <c r="B663" i="3"/>
  <c r="H663" i="3"/>
  <c r="C663" i="3"/>
  <c r="J663" i="3"/>
  <c r="Q663" i="3" s="1"/>
  <c r="E663" i="3"/>
  <c r="D663" i="3"/>
  <c r="F663" i="3"/>
  <c r="I663" i="3"/>
  <c r="M663" i="3" s="1"/>
  <c r="N663" i="3" s="1"/>
  <c r="G663" i="3"/>
  <c r="L662" i="3"/>
  <c r="R662" i="3" s="1"/>
  <c r="W662" i="3" s="1"/>
  <c r="A664" i="3"/>
  <c r="T661" i="3" l="1"/>
  <c r="V661" i="3" s="1"/>
  <c r="P663" i="3"/>
  <c r="S662" i="3"/>
  <c r="L663" i="3"/>
  <c r="R663" i="3" s="1"/>
  <c r="W663" i="3" s="1"/>
  <c r="B664" i="3"/>
  <c r="C664" i="3"/>
  <c r="H664" i="3"/>
  <c r="E664" i="3"/>
  <c r="F664" i="3"/>
  <c r="G664" i="3"/>
  <c r="J664" i="3"/>
  <c r="Q664" i="3" s="1"/>
  <c r="D664" i="3"/>
  <c r="I664" i="3"/>
  <c r="M664" i="3" s="1"/>
  <c r="N664" i="3" s="1"/>
  <c r="A665" i="3"/>
  <c r="T662" i="3" l="1"/>
  <c r="V662" i="3" s="1"/>
  <c r="P664" i="3"/>
  <c r="S663" i="3"/>
  <c r="B665" i="3"/>
  <c r="H665" i="3"/>
  <c r="C665" i="3"/>
  <c r="E665" i="3"/>
  <c r="G665" i="3"/>
  <c r="D665" i="3"/>
  <c r="F665" i="3"/>
  <c r="J665" i="3"/>
  <c r="Q665" i="3" s="1"/>
  <c r="I665" i="3"/>
  <c r="M665" i="3" s="1"/>
  <c r="N665" i="3" s="1"/>
  <c r="L664" i="3"/>
  <c r="R664" i="3" s="1"/>
  <c r="W664" i="3" s="1"/>
  <c r="A666" i="3"/>
  <c r="T663" i="3" l="1"/>
  <c r="V663" i="3" s="1"/>
  <c r="P665" i="3"/>
  <c r="S664" i="3"/>
  <c r="B666" i="3"/>
  <c r="C666" i="3"/>
  <c r="I666" i="3"/>
  <c r="M666" i="3" s="1"/>
  <c r="N666" i="3" s="1"/>
  <c r="D666" i="3"/>
  <c r="E666" i="3"/>
  <c r="J666" i="3"/>
  <c r="Q666" i="3" s="1"/>
  <c r="G666" i="3"/>
  <c r="F666" i="3"/>
  <c r="H666" i="3"/>
  <c r="L665" i="3"/>
  <c r="R665" i="3" s="1"/>
  <c r="W665" i="3" s="1"/>
  <c r="A667" i="3"/>
  <c r="T664" i="3" l="1"/>
  <c r="V664" i="3" s="1"/>
  <c r="P666" i="3"/>
  <c r="S665" i="3"/>
  <c r="L666" i="3"/>
  <c r="R666" i="3" s="1"/>
  <c r="W666" i="3" s="1"/>
  <c r="B667" i="3"/>
  <c r="H667" i="3"/>
  <c r="J667" i="3"/>
  <c r="Q667" i="3" s="1"/>
  <c r="E667" i="3"/>
  <c r="G667" i="3"/>
  <c r="I667" i="3"/>
  <c r="M667" i="3" s="1"/>
  <c r="N667" i="3" s="1"/>
  <c r="D667" i="3"/>
  <c r="C667" i="3"/>
  <c r="F667" i="3"/>
  <c r="A668" i="3"/>
  <c r="T665" i="3" l="1"/>
  <c r="V665" i="3" s="1"/>
  <c r="P667" i="3"/>
  <c r="S666" i="3"/>
  <c r="L667" i="3"/>
  <c r="R667" i="3" s="1"/>
  <c r="W667" i="3" s="1"/>
  <c r="B668" i="3"/>
  <c r="C668" i="3"/>
  <c r="D668" i="3"/>
  <c r="I668" i="3"/>
  <c r="M668" i="3" s="1"/>
  <c r="N668" i="3" s="1"/>
  <c r="G668" i="3"/>
  <c r="E668" i="3"/>
  <c r="F668" i="3"/>
  <c r="J668" i="3"/>
  <c r="Q668" i="3" s="1"/>
  <c r="H668" i="3"/>
  <c r="A669" i="3"/>
  <c r="T666" i="3" l="1"/>
  <c r="V666" i="3" s="1"/>
  <c r="P668" i="3"/>
  <c r="S667" i="3"/>
  <c r="B669" i="3"/>
  <c r="H669" i="3"/>
  <c r="G669" i="3"/>
  <c r="I669" i="3"/>
  <c r="M669" i="3" s="1"/>
  <c r="N669" i="3" s="1"/>
  <c r="C669" i="3"/>
  <c r="D669" i="3"/>
  <c r="E669" i="3"/>
  <c r="F669" i="3"/>
  <c r="J669" i="3"/>
  <c r="Q669" i="3" s="1"/>
  <c r="L668" i="3"/>
  <c r="R668" i="3" s="1"/>
  <c r="W668" i="3" s="1"/>
  <c r="A670" i="3"/>
  <c r="T667" i="3" l="1"/>
  <c r="V667" i="3" s="1"/>
  <c r="P669" i="3"/>
  <c r="S668" i="3"/>
  <c r="L669" i="3"/>
  <c r="R669" i="3" s="1"/>
  <c r="W669" i="3" s="1"/>
  <c r="B670" i="3"/>
  <c r="C670" i="3"/>
  <c r="E670" i="3"/>
  <c r="H670" i="3"/>
  <c r="I670" i="3"/>
  <c r="M670" i="3" s="1"/>
  <c r="N670" i="3" s="1"/>
  <c r="D670" i="3"/>
  <c r="F670" i="3"/>
  <c r="J670" i="3"/>
  <c r="Q670" i="3" s="1"/>
  <c r="G670" i="3"/>
  <c r="A671" i="3"/>
  <c r="T668" i="3" l="1"/>
  <c r="V668" i="3" s="1"/>
  <c r="P670" i="3"/>
  <c r="S669" i="3"/>
  <c r="L670" i="3"/>
  <c r="R670" i="3" s="1"/>
  <c r="W670" i="3" s="1"/>
  <c r="B671" i="3"/>
  <c r="H671" i="3"/>
  <c r="J671" i="3"/>
  <c r="Q671" i="3" s="1"/>
  <c r="C671" i="3"/>
  <c r="D671" i="3"/>
  <c r="E671" i="3"/>
  <c r="I671" i="3"/>
  <c r="M671" i="3" s="1"/>
  <c r="N671" i="3" s="1"/>
  <c r="G671" i="3"/>
  <c r="F671" i="3"/>
  <c r="A672" i="3"/>
  <c r="T669" i="3" l="1"/>
  <c r="V669" i="3" s="1"/>
  <c r="P671" i="3"/>
  <c r="S670" i="3"/>
  <c r="L671" i="3"/>
  <c r="R671" i="3" s="1"/>
  <c r="W671" i="3" s="1"/>
  <c r="B672" i="3"/>
  <c r="C672" i="3"/>
  <c r="E672" i="3"/>
  <c r="G672" i="3"/>
  <c r="J672" i="3"/>
  <c r="Q672" i="3" s="1"/>
  <c r="I672" i="3"/>
  <c r="M672" i="3" s="1"/>
  <c r="N672" i="3" s="1"/>
  <c r="D672" i="3"/>
  <c r="F672" i="3"/>
  <c r="H672" i="3"/>
  <c r="A673" i="3"/>
  <c r="T670" i="3" l="1"/>
  <c r="V670" i="3" s="1"/>
  <c r="P672" i="3"/>
  <c r="S671" i="3"/>
  <c r="B673" i="3"/>
  <c r="H673" i="3"/>
  <c r="F673" i="3"/>
  <c r="G673" i="3"/>
  <c r="J673" i="3"/>
  <c r="Q673" i="3" s="1"/>
  <c r="C673" i="3"/>
  <c r="D673" i="3"/>
  <c r="E673" i="3"/>
  <c r="I673" i="3"/>
  <c r="M673" i="3" s="1"/>
  <c r="N673" i="3" s="1"/>
  <c r="L672" i="3"/>
  <c r="R672" i="3" s="1"/>
  <c r="W672" i="3" s="1"/>
  <c r="A674" i="3"/>
  <c r="T671" i="3" l="1"/>
  <c r="V671" i="3" s="1"/>
  <c r="P673" i="3"/>
  <c r="S672" i="3"/>
  <c r="L673" i="3"/>
  <c r="R673" i="3" s="1"/>
  <c r="W673" i="3" s="1"/>
  <c r="B674" i="3"/>
  <c r="C674" i="3"/>
  <c r="G674" i="3"/>
  <c r="E674" i="3"/>
  <c r="J674" i="3"/>
  <c r="Q674" i="3" s="1"/>
  <c r="D674" i="3"/>
  <c r="F674" i="3"/>
  <c r="I674" i="3"/>
  <c r="M674" i="3" s="1"/>
  <c r="N674" i="3" s="1"/>
  <c r="H674" i="3"/>
  <c r="A675" i="3"/>
  <c r="T672" i="3" l="1"/>
  <c r="V672" i="3" s="1"/>
  <c r="P674" i="3"/>
  <c r="S673" i="3"/>
  <c r="B675" i="3"/>
  <c r="H675" i="3"/>
  <c r="C675" i="3"/>
  <c r="E675" i="3"/>
  <c r="F675" i="3"/>
  <c r="I675" i="3"/>
  <c r="M675" i="3" s="1"/>
  <c r="N675" i="3" s="1"/>
  <c r="D675" i="3"/>
  <c r="G675" i="3"/>
  <c r="J675" i="3"/>
  <c r="Q675" i="3" s="1"/>
  <c r="L674" i="3"/>
  <c r="R674" i="3" s="1"/>
  <c r="W674" i="3" s="1"/>
  <c r="A676" i="3"/>
  <c r="T673" i="3" l="1"/>
  <c r="V673" i="3" s="1"/>
  <c r="P675" i="3"/>
  <c r="S674" i="3"/>
  <c r="L675" i="3"/>
  <c r="R675" i="3" s="1"/>
  <c r="W675" i="3" s="1"/>
  <c r="B676" i="3"/>
  <c r="C676" i="3"/>
  <c r="J676" i="3"/>
  <c r="Q676" i="3" s="1"/>
  <c r="F676" i="3"/>
  <c r="G676" i="3"/>
  <c r="H676" i="3"/>
  <c r="D676" i="3"/>
  <c r="I676" i="3"/>
  <c r="M676" i="3" s="1"/>
  <c r="N676" i="3" s="1"/>
  <c r="E676" i="3"/>
  <c r="A677" i="3"/>
  <c r="T674" i="3" l="1"/>
  <c r="V674" i="3" s="1"/>
  <c r="P676" i="3"/>
  <c r="S675" i="3"/>
  <c r="L676" i="3"/>
  <c r="R676" i="3" s="1"/>
  <c r="W676" i="3" s="1"/>
  <c r="B677" i="3"/>
  <c r="H677" i="3"/>
  <c r="C677" i="3"/>
  <c r="E677" i="3"/>
  <c r="D677" i="3"/>
  <c r="G677" i="3"/>
  <c r="J677" i="3"/>
  <c r="Q677" i="3" s="1"/>
  <c r="I677" i="3"/>
  <c r="M677" i="3" s="1"/>
  <c r="N677" i="3" s="1"/>
  <c r="F677" i="3"/>
  <c r="A678" i="3"/>
  <c r="T675" i="3" l="1"/>
  <c r="V675" i="3" s="1"/>
  <c r="P677" i="3"/>
  <c r="S676" i="3"/>
  <c r="L677" i="3"/>
  <c r="R677" i="3" s="1"/>
  <c r="W677" i="3" s="1"/>
  <c r="B678" i="3"/>
  <c r="C678" i="3"/>
  <c r="I678" i="3"/>
  <c r="M678" i="3" s="1"/>
  <c r="N678" i="3" s="1"/>
  <c r="G678" i="3"/>
  <c r="H678" i="3"/>
  <c r="D678" i="3"/>
  <c r="F678" i="3"/>
  <c r="E678" i="3"/>
  <c r="J678" i="3"/>
  <c r="Q678" i="3" s="1"/>
  <c r="A679" i="3"/>
  <c r="T676" i="3" l="1"/>
  <c r="V676" i="3" s="1"/>
  <c r="P678" i="3"/>
  <c r="S677" i="3"/>
  <c r="L678" i="3"/>
  <c r="R678" i="3" s="1"/>
  <c r="W678" i="3" s="1"/>
  <c r="B679" i="3"/>
  <c r="H679" i="3"/>
  <c r="J679" i="3"/>
  <c r="Q679" i="3" s="1"/>
  <c r="E679" i="3"/>
  <c r="G679" i="3"/>
  <c r="D679" i="3"/>
  <c r="F679" i="3"/>
  <c r="C679" i="3"/>
  <c r="I679" i="3"/>
  <c r="M679" i="3" s="1"/>
  <c r="N679" i="3" s="1"/>
  <c r="A680" i="3"/>
  <c r="T677" i="3" l="1"/>
  <c r="V677" i="3" s="1"/>
  <c r="P679" i="3"/>
  <c r="S678" i="3"/>
  <c r="L679" i="3"/>
  <c r="R679" i="3" s="1"/>
  <c r="W679" i="3" s="1"/>
  <c r="B680" i="3"/>
  <c r="C680" i="3"/>
  <c r="E680" i="3"/>
  <c r="D680" i="3"/>
  <c r="F680" i="3"/>
  <c r="G680" i="3"/>
  <c r="I680" i="3"/>
  <c r="M680" i="3" s="1"/>
  <c r="N680" i="3" s="1"/>
  <c r="H680" i="3"/>
  <c r="J680" i="3"/>
  <c r="Q680" i="3" s="1"/>
  <c r="A681" i="3"/>
  <c r="T678" i="3" l="1"/>
  <c r="V678" i="3" s="1"/>
  <c r="P680" i="3"/>
  <c r="S679" i="3"/>
  <c r="B681" i="3"/>
  <c r="H681" i="3"/>
  <c r="G681" i="3"/>
  <c r="I681" i="3"/>
  <c r="M681" i="3" s="1"/>
  <c r="N681" i="3" s="1"/>
  <c r="E681" i="3"/>
  <c r="J681" i="3"/>
  <c r="Q681" i="3" s="1"/>
  <c r="F681" i="3"/>
  <c r="C681" i="3"/>
  <c r="D681" i="3"/>
  <c r="L680" i="3"/>
  <c r="R680" i="3" s="1"/>
  <c r="W680" i="3" s="1"/>
  <c r="A682" i="3"/>
  <c r="T679" i="3" l="1"/>
  <c r="V679" i="3" s="1"/>
  <c r="P681" i="3"/>
  <c r="S680" i="3"/>
  <c r="L681" i="3"/>
  <c r="R681" i="3" s="1"/>
  <c r="W681" i="3" s="1"/>
  <c r="B682" i="3"/>
  <c r="C682" i="3"/>
  <c r="E682" i="3"/>
  <c r="F682" i="3"/>
  <c r="G682" i="3"/>
  <c r="I682" i="3"/>
  <c r="M682" i="3" s="1"/>
  <c r="N682" i="3" s="1"/>
  <c r="H682" i="3"/>
  <c r="J682" i="3"/>
  <c r="Q682" i="3" s="1"/>
  <c r="D682" i="3"/>
  <c r="A683" i="3"/>
  <c r="T680" i="3" l="1"/>
  <c r="V680" i="3" s="1"/>
  <c r="P682" i="3"/>
  <c r="S681" i="3"/>
  <c r="L682" i="3"/>
  <c r="R682" i="3" s="1"/>
  <c r="W682" i="3" s="1"/>
  <c r="B683" i="3"/>
  <c r="H683" i="3"/>
  <c r="C683" i="3"/>
  <c r="I683" i="3"/>
  <c r="M683" i="3" s="1"/>
  <c r="N683" i="3" s="1"/>
  <c r="J683" i="3"/>
  <c r="Q683" i="3" s="1"/>
  <c r="D683" i="3"/>
  <c r="E683" i="3"/>
  <c r="F683" i="3"/>
  <c r="G683" i="3"/>
  <c r="A684" i="3"/>
  <c r="T681" i="3" l="1"/>
  <c r="V681" i="3" s="1"/>
  <c r="P683" i="3"/>
  <c r="S682" i="3"/>
  <c r="L683" i="3"/>
  <c r="R683" i="3" s="1"/>
  <c r="W683" i="3" s="1"/>
  <c r="B684" i="3"/>
  <c r="C684" i="3"/>
  <c r="E684" i="3"/>
  <c r="G684" i="3"/>
  <c r="I684" i="3"/>
  <c r="M684" i="3" s="1"/>
  <c r="N684" i="3" s="1"/>
  <c r="J684" i="3"/>
  <c r="Q684" i="3" s="1"/>
  <c r="D684" i="3"/>
  <c r="F684" i="3"/>
  <c r="H684" i="3"/>
  <c r="A685" i="3"/>
  <c r="T682" i="3" l="1"/>
  <c r="V682" i="3" s="1"/>
  <c r="P684" i="3"/>
  <c r="S683" i="3"/>
  <c r="B685" i="3"/>
  <c r="H685" i="3"/>
  <c r="D685" i="3"/>
  <c r="J685" i="3"/>
  <c r="Q685" i="3" s="1"/>
  <c r="E685" i="3"/>
  <c r="F685" i="3"/>
  <c r="G685" i="3"/>
  <c r="I685" i="3"/>
  <c r="M685" i="3" s="1"/>
  <c r="N685" i="3" s="1"/>
  <c r="C685" i="3"/>
  <c r="L684" i="3"/>
  <c r="R684" i="3" s="1"/>
  <c r="W684" i="3" s="1"/>
  <c r="A686" i="3"/>
  <c r="T683" i="3" l="1"/>
  <c r="V683" i="3" s="1"/>
  <c r="P685" i="3"/>
  <c r="S684" i="3"/>
  <c r="L685" i="3"/>
  <c r="R685" i="3" s="1"/>
  <c r="W685" i="3" s="1"/>
  <c r="B686" i="3"/>
  <c r="C686" i="3"/>
  <c r="G686" i="3"/>
  <c r="J686" i="3"/>
  <c r="Q686" i="3" s="1"/>
  <c r="E686" i="3"/>
  <c r="F686" i="3"/>
  <c r="H686" i="3"/>
  <c r="D686" i="3"/>
  <c r="I686" i="3"/>
  <c r="M686" i="3" s="1"/>
  <c r="N686" i="3" s="1"/>
  <c r="A687" i="3"/>
  <c r="T684" i="3" l="1"/>
  <c r="V684" i="3" s="1"/>
  <c r="P686" i="3"/>
  <c r="S685" i="3"/>
  <c r="B687" i="3"/>
  <c r="H687" i="3"/>
  <c r="C687" i="3"/>
  <c r="J687" i="3"/>
  <c r="Q687" i="3" s="1"/>
  <c r="D687" i="3"/>
  <c r="E687" i="3"/>
  <c r="F687" i="3"/>
  <c r="G687" i="3"/>
  <c r="I687" i="3"/>
  <c r="M687" i="3" s="1"/>
  <c r="N687" i="3" s="1"/>
  <c r="L686" i="3"/>
  <c r="R686" i="3" s="1"/>
  <c r="W686" i="3" s="1"/>
  <c r="A688" i="3"/>
  <c r="T685" i="3" l="1"/>
  <c r="V685" i="3" s="1"/>
  <c r="P687" i="3"/>
  <c r="S686" i="3"/>
  <c r="L687" i="3"/>
  <c r="R687" i="3" s="1"/>
  <c r="W687" i="3" s="1"/>
  <c r="B688" i="3"/>
  <c r="C688" i="3"/>
  <c r="D688" i="3"/>
  <c r="G688" i="3"/>
  <c r="E688" i="3"/>
  <c r="J688" i="3"/>
  <c r="Q688" i="3" s="1"/>
  <c r="F688" i="3"/>
  <c r="I688" i="3"/>
  <c r="M688" i="3" s="1"/>
  <c r="N688" i="3" s="1"/>
  <c r="H688" i="3"/>
  <c r="A689" i="3"/>
  <c r="T686" i="3" l="1"/>
  <c r="V686" i="3" s="1"/>
  <c r="P688" i="3"/>
  <c r="S687" i="3"/>
  <c r="L688" i="3"/>
  <c r="R688" i="3" s="1"/>
  <c r="W688" i="3" s="1"/>
  <c r="B689" i="3"/>
  <c r="H689" i="3"/>
  <c r="C689" i="3"/>
  <c r="E689" i="3"/>
  <c r="J689" i="3"/>
  <c r="Q689" i="3" s="1"/>
  <c r="D689" i="3"/>
  <c r="I689" i="3"/>
  <c r="M689" i="3" s="1"/>
  <c r="N689" i="3" s="1"/>
  <c r="F689" i="3"/>
  <c r="G689" i="3"/>
  <c r="A690" i="3"/>
  <c r="T687" i="3" l="1"/>
  <c r="V687" i="3" s="1"/>
  <c r="P689" i="3"/>
  <c r="S688" i="3"/>
  <c r="L689" i="3"/>
  <c r="R689" i="3" s="1"/>
  <c r="W689" i="3" s="1"/>
  <c r="B690" i="3"/>
  <c r="C690" i="3"/>
  <c r="I690" i="3"/>
  <c r="M690" i="3" s="1"/>
  <c r="N690" i="3" s="1"/>
  <c r="H690" i="3"/>
  <c r="E690" i="3"/>
  <c r="F690" i="3"/>
  <c r="G690" i="3"/>
  <c r="J690" i="3"/>
  <c r="Q690" i="3" s="1"/>
  <c r="D690" i="3"/>
  <c r="A691" i="3"/>
  <c r="T688" i="3" l="1"/>
  <c r="V688" i="3" s="1"/>
  <c r="P690" i="3"/>
  <c r="S689" i="3"/>
  <c r="L690" i="3"/>
  <c r="R690" i="3" s="1"/>
  <c r="W690" i="3" s="1"/>
  <c r="B691" i="3"/>
  <c r="H691" i="3"/>
  <c r="J691" i="3"/>
  <c r="Q691" i="3" s="1"/>
  <c r="E691" i="3"/>
  <c r="G691" i="3"/>
  <c r="C691" i="3"/>
  <c r="F691" i="3"/>
  <c r="D691" i="3"/>
  <c r="I691" i="3"/>
  <c r="M691" i="3" s="1"/>
  <c r="N691" i="3" s="1"/>
  <c r="A692" i="3"/>
  <c r="T689" i="3" l="1"/>
  <c r="V689" i="3" s="1"/>
  <c r="P691" i="3"/>
  <c r="S690" i="3"/>
  <c r="L691" i="3"/>
  <c r="R691" i="3" s="1"/>
  <c r="W691" i="3" s="1"/>
  <c r="B692" i="3"/>
  <c r="C692" i="3"/>
  <c r="G692" i="3"/>
  <c r="H692" i="3"/>
  <c r="I692" i="3"/>
  <c r="M692" i="3" s="1"/>
  <c r="N692" i="3" s="1"/>
  <c r="F692" i="3"/>
  <c r="J692" i="3"/>
  <c r="Q692" i="3" s="1"/>
  <c r="D692" i="3"/>
  <c r="E692" i="3"/>
  <c r="A693" i="3"/>
  <c r="T690" i="3" l="1"/>
  <c r="V690" i="3" s="1"/>
  <c r="P692" i="3"/>
  <c r="S691" i="3"/>
  <c r="B693" i="3"/>
  <c r="H693" i="3"/>
  <c r="G693" i="3"/>
  <c r="F693" i="3"/>
  <c r="J693" i="3"/>
  <c r="Q693" i="3" s="1"/>
  <c r="I693" i="3"/>
  <c r="M693" i="3" s="1"/>
  <c r="N693" i="3" s="1"/>
  <c r="C693" i="3"/>
  <c r="D693" i="3"/>
  <c r="E693" i="3"/>
  <c r="L692" i="3"/>
  <c r="R692" i="3" s="1"/>
  <c r="W692" i="3" s="1"/>
  <c r="A694" i="3"/>
  <c r="T691" i="3" l="1"/>
  <c r="V691" i="3" s="1"/>
  <c r="P693" i="3"/>
  <c r="S692" i="3"/>
  <c r="L693" i="3"/>
  <c r="R693" i="3" s="1"/>
  <c r="W693" i="3" s="1"/>
  <c r="B694" i="3"/>
  <c r="C694" i="3"/>
  <c r="E694" i="3"/>
  <c r="I694" i="3"/>
  <c r="M694" i="3" s="1"/>
  <c r="N694" i="3" s="1"/>
  <c r="G694" i="3"/>
  <c r="D694" i="3"/>
  <c r="F694" i="3"/>
  <c r="J694" i="3"/>
  <c r="Q694" i="3" s="1"/>
  <c r="H694" i="3"/>
  <c r="A695" i="3"/>
  <c r="T692" i="3" l="1"/>
  <c r="V692" i="3" s="1"/>
  <c r="P694" i="3"/>
  <c r="S693" i="3"/>
  <c r="B695" i="3"/>
  <c r="H695" i="3"/>
  <c r="I695" i="3"/>
  <c r="M695" i="3" s="1"/>
  <c r="N695" i="3" s="1"/>
  <c r="C695" i="3"/>
  <c r="D695" i="3"/>
  <c r="E695" i="3"/>
  <c r="F695" i="3"/>
  <c r="G695" i="3"/>
  <c r="J695" i="3"/>
  <c r="Q695" i="3" s="1"/>
  <c r="L694" i="3"/>
  <c r="R694" i="3" s="1"/>
  <c r="W694" i="3" s="1"/>
  <c r="A696" i="3"/>
  <c r="T693" i="3" l="1"/>
  <c r="V693" i="3" s="1"/>
  <c r="P695" i="3"/>
  <c r="S694" i="3"/>
  <c r="L695" i="3"/>
  <c r="R695" i="3" s="1"/>
  <c r="W695" i="3" s="1"/>
  <c r="B696" i="3"/>
  <c r="C696" i="3"/>
  <c r="E696" i="3"/>
  <c r="G696" i="3"/>
  <c r="H696" i="3"/>
  <c r="I696" i="3"/>
  <c r="M696" i="3" s="1"/>
  <c r="N696" i="3" s="1"/>
  <c r="D696" i="3"/>
  <c r="F696" i="3"/>
  <c r="J696" i="3"/>
  <c r="Q696" i="3" s="1"/>
  <c r="A697" i="3"/>
  <c r="T694" i="3" l="1"/>
  <c r="V694" i="3" s="1"/>
  <c r="P696" i="3"/>
  <c r="S695" i="3"/>
  <c r="L696" i="3"/>
  <c r="R696" i="3" s="1"/>
  <c r="W696" i="3" s="1"/>
  <c r="B697" i="3"/>
  <c r="H697" i="3"/>
  <c r="E697" i="3"/>
  <c r="I697" i="3"/>
  <c r="M697" i="3" s="1"/>
  <c r="N697" i="3" s="1"/>
  <c r="C697" i="3"/>
  <c r="D697" i="3"/>
  <c r="F697" i="3"/>
  <c r="G697" i="3"/>
  <c r="J697" i="3"/>
  <c r="Q697" i="3" s="1"/>
  <c r="A698" i="3"/>
  <c r="T695" i="3" l="1"/>
  <c r="V695" i="3" s="1"/>
  <c r="P697" i="3"/>
  <c r="S696" i="3"/>
  <c r="B698" i="3"/>
  <c r="C698" i="3"/>
  <c r="G698" i="3"/>
  <c r="H698" i="3"/>
  <c r="I698" i="3"/>
  <c r="M698" i="3" s="1"/>
  <c r="N698" i="3" s="1"/>
  <c r="D698" i="3"/>
  <c r="J698" i="3"/>
  <c r="Q698" i="3" s="1"/>
  <c r="E698" i="3"/>
  <c r="F698" i="3"/>
  <c r="L697" i="3"/>
  <c r="R697" i="3" s="1"/>
  <c r="W697" i="3" s="1"/>
  <c r="A699" i="3"/>
  <c r="T696" i="3" l="1"/>
  <c r="V696" i="3" s="1"/>
  <c r="P698" i="3"/>
  <c r="S697" i="3"/>
  <c r="L698" i="3"/>
  <c r="R698" i="3" s="1"/>
  <c r="W698" i="3" s="1"/>
  <c r="B699" i="3"/>
  <c r="H699" i="3"/>
  <c r="C699" i="3"/>
  <c r="F699" i="3"/>
  <c r="J699" i="3"/>
  <c r="Q699" i="3" s="1"/>
  <c r="G699" i="3"/>
  <c r="D699" i="3"/>
  <c r="I699" i="3"/>
  <c r="M699" i="3" s="1"/>
  <c r="N699" i="3" s="1"/>
  <c r="E699" i="3"/>
  <c r="A700" i="3"/>
  <c r="T697" i="3" l="1"/>
  <c r="V697" i="3" s="1"/>
  <c r="P699" i="3"/>
  <c r="S698" i="3"/>
  <c r="L699" i="3"/>
  <c r="R699" i="3" s="1"/>
  <c r="W699" i="3" s="1"/>
  <c r="B700" i="3"/>
  <c r="C700" i="3"/>
  <c r="E700" i="3"/>
  <c r="J700" i="3"/>
  <c r="Q700" i="3" s="1"/>
  <c r="D700" i="3"/>
  <c r="G700" i="3"/>
  <c r="H700" i="3"/>
  <c r="I700" i="3"/>
  <c r="M700" i="3" s="1"/>
  <c r="N700" i="3" s="1"/>
  <c r="F700" i="3"/>
  <c r="A701" i="3"/>
  <c r="T698" i="3" l="1"/>
  <c r="V698" i="3" s="1"/>
  <c r="P700" i="3"/>
  <c r="S699" i="3"/>
  <c r="B701" i="3"/>
  <c r="H701" i="3"/>
  <c r="C701" i="3"/>
  <c r="E701" i="3"/>
  <c r="J701" i="3"/>
  <c r="Q701" i="3" s="1"/>
  <c r="I701" i="3"/>
  <c r="M701" i="3" s="1"/>
  <c r="N701" i="3" s="1"/>
  <c r="D701" i="3"/>
  <c r="F701" i="3"/>
  <c r="G701" i="3"/>
  <c r="L700" i="3"/>
  <c r="R700" i="3" s="1"/>
  <c r="W700" i="3" s="1"/>
  <c r="A702" i="3"/>
  <c r="T699" i="3" l="1"/>
  <c r="V699" i="3" s="1"/>
  <c r="P701" i="3"/>
  <c r="S700" i="3"/>
  <c r="B702" i="3"/>
  <c r="C702" i="3"/>
  <c r="J702" i="3"/>
  <c r="Q702" i="3" s="1"/>
  <c r="I702" i="3"/>
  <c r="M702" i="3" s="1"/>
  <c r="N702" i="3" s="1"/>
  <c r="F702" i="3"/>
  <c r="G702" i="3"/>
  <c r="H702" i="3"/>
  <c r="D702" i="3"/>
  <c r="E702" i="3"/>
  <c r="L701" i="3"/>
  <c r="R701" i="3" s="1"/>
  <c r="W701" i="3" s="1"/>
  <c r="E6" i="4" l="1"/>
  <c r="E4" i="4"/>
  <c r="E5" i="4"/>
  <c r="B4" i="4"/>
  <c r="C4" i="4" s="1"/>
  <c r="C29" i="6" s="1"/>
  <c r="D5" i="4"/>
  <c r="D6" i="4"/>
  <c r="D4" i="4"/>
  <c r="T700" i="3"/>
  <c r="V700" i="3" s="1"/>
  <c r="P702" i="3"/>
  <c r="B5" i="4"/>
  <c r="C5" i="4" s="1"/>
  <c r="B6" i="4"/>
  <c r="C6" i="4" s="1"/>
  <c r="S701" i="3"/>
  <c r="L702" i="3"/>
  <c r="R702" i="3" s="1"/>
  <c r="C22" i="6" s="1"/>
  <c r="E7" i="4" l="1"/>
  <c r="E8" i="4"/>
  <c r="F6" i="4"/>
  <c r="F5" i="4"/>
  <c r="F4" i="4"/>
  <c r="H4" i="4" s="1"/>
  <c r="C21" i="6"/>
  <c r="C23" i="6"/>
  <c r="W702" i="3"/>
  <c r="C35" i="6"/>
  <c r="D7" i="4"/>
  <c r="T701" i="3"/>
  <c r="V701" i="3" s="1"/>
  <c r="S702" i="3"/>
  <c r="E10" i="4" l="1"/>
  <c r="F7" i="4"/>
  <c r="D10" i="4"/>
  <c r="D8" i="4"/>
  <c r="B7" i="4"/>
  <c r="C7" i="4" s="1"/>
  <c r="T702" i="3"/>
  <c r="F10" i="4" l="1"/>
  <c r="H10" i="4" s="1"/>
  <c r="F8" i="4"/>
  <c r="B10" i="4"/>
  <c r="C10" i="4" s="1"/>
  <c r="V702" i="3"/>
  <c r="B8" i="4"/>
  <c r="C8" i="4" s="1"/>
  <c r="H8" i="4" l="1"/>
  <c r="H12" i="4" s="1"/>
  <c r="C39" i="6" s="1"/>
  <c r="C30" i="6"/>
  <c r="C36" i="6" l="1"/>
  <c r="C37" i="6" s="1"/>
  <c r="C38" i="6" s="1"/>
  <c r="C31" i="6"/>
  <c r="C32" i="6" s="1"/>
  <c r="Q4" i="2" l="1"/>
  <c r="Q3" i="2"/>
  <c r="B42"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tc={1D0AE38D-B11C-42A1-9C78-3599B8C16084}</author>
    <author>tc={046003FD-6A90-46AE-BE37-A23FF6844C98}</author>
  </authors>
  <commentList>
    <comment ref="Q2" authorId="0" shapeId="0" xr:uid="{1D0AE38D-B11C-42A1-9C78-3599B8C16084}">
      <text>
        <t>[Threaded comment]
Your version of Excel allows you to read this threaded comment; however, any edits to it will get removed if the file is opened in a newer version of Excel. Learn more: https://go.microsoft.com/fwlink/?linkid=870924
Comment:
    Treats blanks as female (more prevalent than male; only affects mortality) 
Reply:
    Now affects cost, not mortality</t>
      </text>
    </comment>
    <comment ref="R2" authorId="1" shapeId="0" xr:uid="{046003FD-6A90-46AE-BE37-A23FF6844C98}">
      <text>
        <t>[Threaded comment]
Your version of Excel allows you to read this threaded comment; however, any edits to it will get removed if the file is opened in a newer version of Excel. Learn more: https://go.microsoft.com/fwlink/?linkid=870924
Comment:
    Assumed missing data for caregivers under 18</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<sst xmlns="http://schemas.openxmlformats.org/spreadsheetml/2006/main" count="259" uniqueCount="127">
  <si>
    <t>Instructions</t>
  </si>
  <si>
    <t>Step 1: Provide Your Program Size</t>
  </si>
  <si>
    <t xml:space="preserve">Iindicate how many caregivers you serve who are ages 18 and older. </t>
  </si>
  <si>
    <t>Number of Caregivers Ages 18 and Over:</t>
  </si>
  <si>
    <t>Step 2: Enter Survey Data</t>
  </si>
  <si>
    <r>
      <t xml:space="preserve">Navigate to the </t>
    </r>
    <r>
      <rPr>
        <i/>
        <sz val="11"/>
        <color rgb="FF000000"/>
        <rFont val="Franklin Gothic Book"/>
        <family val="2"/>
      </rPr>
      <t>Survey Data</t>
    </r>
    <r>
      <rPr>
        <sz val="11"/>
        <color rgb="FF000000"/>
        <rFont val="Franklin Gothic Book"/>
        <family val="2"/>
      </rPr>
      <t xml:space="preserve"> tab and input the survey responses in the correct columns. You can do this by either copying and pasting the values from another data source, or by manually entering the data. This will populate the tool; no other inputs are needed. Please make sure to collect responses from both individuals who have received services and those who have not yet received services, in order for the tool to function properly. If you have multiple responses for a single individual collected at different points in time, you can enter them all. Note that respondents who are under the age of 18 or who provided incomplete data will be automatically excluded from the analyses below.</t>
    </r>
  </si>
  <si>
    <t>Click Here to Enter Survey Data</t>
  </si>
  <si>
    <t>Caregivers  Who Have Not Received Services Yet</t>
  </si>
  <si>
    <t>Caregivers Who Have Received Services</t>
  </si>
  <si>
    <t>Total Valid Survey Responses</t>
  </si>
  <si>
    <t>Results</t>
  </si>
  <si>
    <t>Table 1. Percentage of Caregivers with Probable Depression Before and After Receiving Nonmedical Volunteer Assistance</t>
  </si>
  <si>
    <t>Probable Depression Rate for Caregivers Who Have Not Received Services Yet</t>
  </si>
  <si>
    <t>Probable Depression Rate for Caregivers  Who Have Received Services</t>
  </si>
  <si>
    <t>Percentage Point Difference in Probable Depression Rate</t>
  </si>
  <si>
    <t>Percent Difference in Probable Depression Rate</t>
  </si>
  <si>
    <t>Table 2. Estimated Number of Caregivers with Probable Depression with and without Nonmedical Volunteer Assistance and Associated Cost Savings, 2024</t>
  </si>
  <si>
    <t>Number of Caregivers with Probable Depression without Nonmedical Volunteer Assistance</t>
  </si>
  <si>
    <t>Number of Caregivers with Probable Depression with Nonmedical Volunteer Assistance</t>
  </si>
  <si>
    <t>Difference in the Estimated Number of Caregivers with Probable Depression</t>
  </si>
  <si>
    <t>Percent Difference in the Estimated Number of Caregivers with Probable Depression</t>
  </si>
  <si>
    <t>Cost Savings from One Year of Nonmedical Volunteer Services</t>
  </si>
  <si>
    <t>Summary of Findings</t>
  </si>
  <si>
    <t>Which of the following best describes you? Choose all that apply:</t>
  </si>
  <si>
    <t>How long have you or the person you care for been 
receiving volunteer assistance from this organization? </t>
  </si>
  <si>
    <t>Do you feel you don't have enough time for yourself?</t>
  </si>
  <si>
    <t>Do you feel stressed between caring  and meeting other responsibilities?</t>
  </si>
  <si>
    <t>Do you feel your role as a caregiver has had a negative impact on your relationships with others?</t>
  </si>
  <si>
    <t>Do you feel strained when you are around your friend or relative?</t>
  </si>
  <si>
    <t>Do you feel your health has suffered or declined since you have been caring for your friend or relative?</t>
  </si>
  <si>
    <t>Do you feel you have lost control of your life since your friend or relative's illness?</t>
  </si>
  <si>
    <t>How old are you today?</t>
  </si>
  <si>
    <t>What is your employment status?</t>
  </si>
  <si>
    <t xml:space="preserve">American Indian or Alaska Native </t>
  </si>
  <si>
    <t>Asian</t>
  </si>
  <si>
    <t>Black or African American</t>
  </si>
  <si>
    <t>Hispanic or Latino</t>
  </si>
  <si>
    <t>Middle Eastern or North African</t>
  </si>
  <si>
    <t xml:space="preserve">Native Hawaiian or Other Pacific Islander </t>
  </si>
  <si>
    <t>White</t>
  </si>
  <si>
    <t>Prefer not to say</t>
  </si>
  <si>
    <t>What is your sex?</t>
  </si>
  <si>
    <t>ZBI Answers</t>
  </si>
  <si>
    <t>Index</t>
  </si>
  <si>
    <t>How Long?</t>
  </si>
  <si>
    <t>Time for Yourself</t>
  </si>
  <si>
    <t>Stressed Balancing Care</t>
  </si>
  <si>
    <t>Negative Impact on Relationships</t>
  </si>
  <si>
    <t>Anxious Spending Time</t>
  </si>
  <si>
    <t>Health Has Suffered</t>
  </si>
  <si>
    <t>Lost Control of Life</t>
  </si>
  <si>
    <t>Age</t>
  </si>
  <si>
    <t>Female?</t>
  </si>
  <si>
    <t>ZBI Score</t>
  </si>
  <si>
    <t>Age Group</t>
  </si>
  <si>
    <t>Race</t>
  </si>
  <si>
    <t>Key</t>
  </si>
  <si>
    <t>Female</t>
  </si>
  <si>
    <t>Missing Data</t>
  </si>
  <si>
    <t>At Risk (score&gt;8)?</t>
  </si>
  <si>
    <t>Prob  Treated</t>
  </si>
  <si>
    <t>Employed?</t>
  </si>
  <si>
    <t>Raw Cost</t>
  </si>
  <si>
    <t>Cost</t>
  </si>
  <si>
    <t>ZBi Answer</t>
  </si>
  <si>
    <t>Gender</t>
  </si>
  <si>
    <t>Summary</t>
  </si>
  <si>
    <t>I have not started receiving services yet</t>
  </si>
  <si>
    <t>Male</t>
  </si>
  <si>
    <t>No improvement:</t>
  </si>
  <si>
    <t>Survey data did not indicate that caregivers who received nonmedical volunteer assistance from your organization were less likely to have depression than people who did not. Therefore, there were no significant cost savings associated with reduced depression. Additional assistance designed to reduce caregiver stress could result in cost savings in the future.</t>
  </si>
  <si>
    <t>Less than 6 months</t>
  </si>
  <si>
    <t>Black</t>
  </si>
  <si>
    <t>Improvement and Savings:</t>
  </si>
  <si>
    <t>6 months to 1 year</t>
  </si>
  <si>
    <t>Hispanic</t>
  </si>
  <si>
    <t>Improvement and  no Savings:</t>
  </si>
  <si>
    <t>More than 1 year</t>
  </si>
  <si>
    <t>Other</t>
  </si>
  <si>
    <t>Employment Status</t>
  </si>
  <si>
    <t>Employed full-time (working 35 hours or more per week)</t>
  </si>
  <si>
    <t>Employed part-time (working less than 35 hours per week)</t>
  </si>
  <si>
    <t>Unemployed, but seeking work</t>
  </si>
  <si>
    <t>Not working due to retirement</t>
  </si>
  <si>
    <t>Not working due to disability</t>
  </si>
  <si>
    <r>
      <rPr>
        <sz val="7"/>
        <color rgb="FF000000"/>
        <rFont val="Times New Roman"/>
        <family val="1"/>
      </rPr>
      <t xml:space="preserve"> </t>
    </r>
    <r>
      <rPr>
        <sz val="11"/>
        <color rgb="FF000000"/>
        <rFont val="Calibri"/>
        <family val="2"/>
      </rPr>
      <t>Not working due to school enrollment</t>
    </r>
  </si>
  <si>
    <t>Not working due to another reason</t>
  </si>
  <si>
    <t>Sex</t>
  </si>
  <si>
    <t>Race and Ethnicity</t>
  </si>
  <si>
    <t>Total Population</t>
  </si>
  <si>
    <t>Major Depressive Episode, Past Year</t>
  </si>
  <si>
    <t>Received Treatment for Depression, Past Year</t>
  </si>
  <si>
    <t>Percentage with Major Depressive Episode, Past Year</t>
  </si>
  <si>
    <t>Percentage Received Treatment for Major Depressive Episode, Past Year</t>
  </si>
  <si>
    <t>18-25</t>
  </si>
  <si>
    <t>Multiracial or Another Race</t>
  </si>
  <si>
    <t>26-34</t>
  </si>
  <si>
    <t>35-49</t>
  </si>
  <si>
    <t>50+</t>
  </si>
  <si>
    <t>Annual Cost</t>
  </si>
  <si>
    <t>2018 $</t>
  </si>
  <si>
    <t>2024 $ (using CPI)</t>
  </si>
  <si>
    <t>Employed</t>
  </si>
  <si>
    <t>Treated</t>
  </si>
  <si>
    <t>Not Treated</t>
  </si>
  <si>
    <t>18–25</t>
  </si>
  <si>
    <t>26–34</t>
  </si>
  <si>
    <t>35–49</t>
  </si>
  <si>
    <t>&gt;=50</t>
  </si>
  <si>
    <t>Not Employed</t>
  </si>
  <si>
    <t>≥ 50</t>
  </si>
  <si>
    <t>Total</t>
  </si>
  <si>
    <t xml:space="preserve">Source: Greenberg (2021) https://link.springer.com/article/10.1007/s12325-023-02622-x </t>
  </si>
  <si>
    <t>Number in Program</t>
  </si>
  <si>
    <t>For Number in Program</t>
  </si>
  <si>
    <t>Sum of At Risk</t>
  </si>
  <si>
    <t>Percentage of At Risk</t>
  </si>
  <si>
    <t>Population</t>
  </si>
  <si>
    <t>Cost/Pop</t>
  </si>
  <si>
    <t>Any &gt;0</t>
  </si>
  <si>
    <t>All</t>
  </si>
  <si>
    <t>Savings</t>
  </si>
  <si>
    <t>Never (0)</t>
  </si>
  <si>
    <t>Rarely (1)</t>
  </si>
  <si>
    <t>Sometimes (2)</t>
  </si>
  <si>
    <t>Quite Frequently (3)</t>
  </si>
  <si>
    <t>Nearly Always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</si>
</sst>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_(&quot;$&quot;* \(#,##0.00\);_(&quot;$&quot;* &quot;-&quot;??_);_(@_)"/>
    <numFmt numFmtId="164" formatCode="########################################0"/>
    <numFmt numFmtId="165" formatCode="###############0"/>
    <numFmt numFmtId="166" formatCode="#0.0"/>
    <numFmt numFmtId="167" formatCode="###########0"/>
    <numFmt numFmtId="168" formatCode="###0"/>
    <numFmt numFmtId="169" formatCode="###############################################################0"/>
    <numFmt numFmtId="170" formatCode="################0"/>
    <numFmt numFmtId="171" formatCode="#0"/>
    <numFmt numFmtId="172" formatCode="_(&quot;$&quot;* #,##0_);_(&quot;$&quot;* \(#,##0\);_(&quot;$&quot;* &quot;-&quot;??_);_(@_)"/>
    <numFmt numFmtId="173" formatCode="0.0%"/>
    <numFmt numFmtId="174" formatCode="0.0\ \p\p"/>
    <numFmt numFmtId="175" formatCode="&quot;$&quot;#,##0"/>
    <numFmt numFmtId="176" formatCode="###################0"/>
    <numFmt numFmtId="177" formatCode="#######################################################0"/>
  </numFmts>
  <fonts count="31" x14ac:knownFonts="1">
    <font>
      <sz val="11"/>
      <color theme="1"/>
      <name val="Calibri"/>
      <family val="2"/>
      <scheme val="minor"/>
    </font>
    <font>
      <b/>
      <sz val="9.5"/>
      <color rgb="FFFFFFFF"/>
      <name val="Franklin Gothic Book"/>
      <family val="2"/>
    </font>
    <font>
      <sz val="9.5"/>
      <color rgb="FF000000"/>
      <name val="Franklin Gothic Book"/>
      <family val="2"/>
    </font>
    <font>
      <b/>
      <sz val="11"/>
      <color theme="1"/>
      <name val="Calibri"/>
      <family val="2"/>
      <scheme val="minor"/>
    </font>
    <font>
      <b/>
      <sz val="11"/>
      <name val="Calibri"/>
      <family val="2"/>
      <scheme val="minor"/>
    </font>
    <font>
      <sz val="11"/>
      <name val="Calibri"/>
      <family val="2"/>
      <scheme val="minor"/>
    </font>
    <font>
      <sz val="9.5"/>
      <color rgb="FF000000"/>
      <name val="Arial"/>
      <family val="2"/>
    </font>
    <font>
      <sz val="11"/>
      <color theme="1"/>
      <name val="Calibri"/>
      <family val="2"/>
      <scheme val="minor"/>
    </font>
    <font>
      <sz val="11"/>
      <name val="Calibri"/>
      <family val="2"/>
    </font>
    <font>
      <b/>
      <sz val="9.5"/>
      <color rgb="FF000000"/>
      <name val="Franklin Gothic Book"/>
      <family val="2"/>
    </font>
    <font>
      <u/>
      <sz val="11"/>
      <color theme="10"/>
      <name val="Calibri"/>
      <family val="2"/>
      <scheme val="minor"/>
    </font>
    <font>
      <sz val="11"/>
      <color theme="1"/>
      <name val="Franklin Gothic Book"/>
      <family val="2"/>
    </font>
    <font>
      <b/>
      <sz val="11"/>
      <color theme="1"/>
      <name val="Franklin Gothic Book"/>
      <family val="2"/>
    </font>
    <font>
      <sz val="18"/>
      <color theme="4"/>
      <name val="Georgia"/>
      <family val="1"/>
    </font>
    <font>
      <sz val="14"/>
      <name val="Franklin Gothic Medium"/>
      <family val="2"/>
    </font>
    <font>
      <sz val="11"/>
      <name val="Franklin Gothic Book"/>
      <family val="2"/>
    </font>
    <font>
      <sz val="12"/>
      <color theme="1"/>
      <name val="Franklin Gothic Medium"/>
      <family val="2"/>
    </font>
    <font>
      <sz val="11"/>
      <name val="Franklin Gothic Demi"/>
      <family val="2"/>
    </font>
    <font>
      <b/>
      <sz val="14"/>
      <color theme="1"/>
      <name val="Franklin Gothic Book"/>
      <family val="2"/>
    </font>
    <font>
      <b/>
      <sz val="11"/>
      <name val="Franklin Gothic Book"/>
      <family val="2"/>
    </font>
    <font>
      <sz val="11"/>
      <name val="Franklin Gothic Medium"/>
      <family val="2"/>
    </font>
    <font>
      <sz val="11"/>
      <color rgb="FF000000"/>
      <name val="Franklin Gothic Book"/>
      <family val="2"/>
    </font>
    <font>
      <i/>
      <sz val="11"/>
      <color rgb="FF000000"/>
      <name val="Franklin Gothic Book"/>
      <family val="2"/>
    </font>
    <font>
      <u/>
      <sz val="11"/>
      <color theme="4"/>
      <name val="Calibri"/>
      <family val="2"/>
      <scheme val="minor"/>
    </font>
    <font>
      <u/>
      <sz val="11"/>
      <color theme="3"/>
      <name val="Calibri"/>
      <family val="2"/>
      <scheme val="minor"/>
    </font>
    <font>
      <sz val="18"/>
      <color rgb="FF006EA2"/>
      <name val="Georgia"/>
      <family val="1"/>
    </font>
    <font>
      <sz val="11"/>
      <color theme="0"/>
      <name val="Calibri"/>
      <family val="2"/>
      <scheme val="minor"/>
    </font>
    <font>
      <sz val="7"/>
      <color rgb="FF000000"/>
      <name val="Times New Roman"/>
      <family val="1"/>
    </font>
    <font>
      <sz val="11"/>
      <color rgb="FF000000"/>
      <name val="Calibri"/>
      <family val="2"/>
    </font>
    <font>
      <sz val="11"/>
      <color rgb="FF000000"/>
      <name val="Courier New"/>
      <family val="1"/>
    </font>
    <font>
      <sz val="9.5"/>
      <color rgb="FF000000"/>
      <name val="Franklin Gothic Book"/>
    </font>
  </fonts>
  <fills count="8">
    <fill>
      <patternFill patternType="none"/>
    </fill>
    <fill>
      <patternFill patternType="gray125"/>
    </fill>
    <fill>
      <patternFill patternType="solid">
        <fgColor rgb="FFFFFFFF"/>
        <bgColor indexed="64"/>
      </patternFill>
    </fill>
    <fill>
      <patternFill patternType="solid">
        <fgColor rgb="FFFAFBFE"/>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rgb="FF006EA2"/>
        <bgColor indexed="64"/>
      </patternFill>
    </fill>
  </fills>
  <borders count="4">
    <border>
      <left/>
      <right/>
      <top/>
      <bottom/>
      <diagonal/>
    </border>
    <border>
      <left style="thin">
        <color rgb="FFD9D9D6"/>
      </left>
      <right style="thin">
        <color rgb="FFD9D9D6"/>
      </right>
      <top style="thin">
        <color rgb="FFD9D9D6"/>
      </top>
      <bottom style="thin">
        <color rgb="FFD9D9D6"/>
      </bottom>
      <diagonal/>
    </border>
    <border>
      <left/>
      <right/>
      <top/>
      <bottom style="thick">
        <color theme="7"/>
      </bottom>
      <diagonal/>
    </border>
    <border>
      <left/>
      <right/>
      <top/>
      <bottom style="thin">
        <color rgb="FFD9D9D6"/>
      </bottom>
      <diagonal/>
    </border>
  </borders>
  <cellStyleXfs count="6">
    <xf numFmtId="0" fontId="0" fillId="0" borderId="0"/>
    <xf numFmtId="0" fontId="6" fillId="0" borderId="0"/>
    <xf numFmtId="44" fontId="7" fillId="0" borderId="0" applyFont="0" applyFill="0" applyBorder="0" applyAlignment="0" applyProtection="0"/>
    <xf numFmtId="9" fontId="7" fillId="0" borderId="0" applyFont="0" applyFill="0" applyBorder="0" applyAlignment="0" applyProtection="0"/>
    <xf numFmtId="0" fontId="8" fillId="0" borderId="0"/>
    <xf numFmtId="0" fontId="10" fillId="0" borderId="0" applyNumberFormat="0" applyFill="0" applyBorder="0" applyAlignment="0" applyProtection="0"/>
  </cellStyleXfs>
  <cellXfs count="107">
    <xf numFmtId="0" fontId="0" fillId="0" borderId="0" xfId="0"/>
    <xf numFmtId="0" fontId="2" fillId="2" borderId="1" xfId="0" applyFont="1" applyFill="1" applyBorder="1" applyAlignment="1">
      <alignment horizontal="left" vertical="top" wrapText="1"/>
    </xf>
    <xf numFmtId="0" fontId="0" fillId="3" borderId="0" xfId="0" applyFill="1" applyAlignment="1">
      <alignment horizontal="left"/>
    </xf>
    <xf numFmtId="164" fontId="2" fillId="2" borderId="1" xfId="0" applyNumberFormat="1" applyFont="1" applyFill="1" applyBorder="1" applyAlignment="1">
      <alignment horizontal="left" vertical="top" wrapText="1"/>
    </xf>
    <xf numFmtId="165" fontId="2" fillId="2" borderId="1" xfId="0" applyNumberFormat="1" applyFont="1" applyFill="1" applyBorder="1" applyAlignment="1">
      <alignment horizontal="left" vertical="top" wrapText="1"/>
    </xf>
    <xf numFmtId="166" fontId="2" fillId="2" borderId="1" xfId="0" applyNumberFormat="1" applyFont="1" applyFill="1" applyBorder="1" applyAlignment="1">
      <alignment horizontal="left" vertical="top" wrapText="1"/>
    </xf>
    <xf numFmtId="167" fontId="2" fillId="2" borderId="1" xfId="0" applyNumberFormat="1" applyFont="1" applyFill="1" applyBorder="1" applyAlignment="1">
      <alignment horizontal="left" vertical="top" wrapText="1"/>
    </xf>
    <xf numFmtId="168" fontId="2" fillId="2" borderId="1" xfId="0" applyNumberFormat="1" applyFont="1" applyFill="1" applyBorder="1" applyAlignment="1">
      <alignment horizontal="left" vertical="top" wrapText="1"/>
    </xf>
    <xf numFmtId="169" fontId="2" fillId="2" borderId="1" xfId="0" applyNumberFormat="1" applyFont="1" applyFill="1" applyBorder="1" applyAlignment="1">
      <alignment horizontal="left" vertical="top" wrapText="1"/>
    </xf>
    <xf numFmtId="170" fontId="2" fillId="2" borderId="1" xfId="0" applyNumberFormat="1" applyFont="1" applyFill="1" applyBorder="1" applyAlignment="1">
      <alignment horizontal="left" vertical="top" wrapText="1"/>
    </xf>
    <xf numFmtId="171" fontId="2" fillId="2" borderId="1" xfId="0" applyNumberFormat="1" applyFont="1" applyFill="1" applyBorder="1" applyAlignment="1">
      <alignment horizontal="left" vertical="top" wrapText="1"/>
    </xf>
    <xf numFmtId="0" fontId="4" fillId="0" borderId="0" xfId="0" applyFont="1"/>
    <xf numFmtId="0" fontId="5" fillId="0" borderId="0" xfId="0" applyFont="1"/>
    <xf numFmtId="0" fontId="5" fillId="2" borderId="1" xfId="1" applyFont="1" applyFill="1" applyBorder="1" applyAlignment="1">
      <alignment horizontal="left" vertical="top"/>
    </xf>
    <xf numFmtId="165" fontId="5" fillId="2" borderId="1" xfId="1" applyNumberFormat="1" applyFont="1" applyFill="1" applyBorder="1" applyAlignment="1">
      <alignment horizontal="left" vertical="top"/>
    </xf>
    <xf numFmtId="0" fontId="0" fillId="0" borderId="0" xfId="0" applyAlignment="1">
      <alignment wrapText="1"/>
    </xf>
    <xf numFmtId="0" fontId="3" fillId="0" borderId="0" xfId="0" applyFont="1"/>
    <xf numFmtId="0" fontId="3" fillId="0" borderId="0" xfId="0" applyFont="1" applyAlignment="1">
      <alignment horizontal="center" wrapText="1"/>
    </xf>
    <xf numFmtId="0" fontId="3" fillId="0" borderId="0" xfId="0" applyFont="1" applyAlignment="1">
      <alignment horizontal="center"/>
    </xf>
    <xf numFmtId="9" fontId="0" fillId="0" borderId="0" xfId="0" applyNumberFormat="1"/>
    <xf numFmtId="4" fontId="0" fillId="0" borderId="0" xfId="0" applyNumberFormat="1"/>
    <xf numFmtId="44" fontId="0" fillId="0" borderId="0" xfId="0" applyNumberFormat="1"/>
    <xf numFmtId="0" fontId="8" fillId="0" borderId="0" xfId="4"/>
    <xf numFmtId="9" fontId="8" fillId="0" borderId="0" xfId="4" applyNumberFormat="1"/>
    <xf numFmtId="1" fontId="8" fillId="0" borderId="0" xfId="4" applyNumberFormat="1"/>
    <xf numFmtId="165" fontId="9" fillId="2" borderId="1" xfId="0" applyNumberFormat="1" applyFont="1" applyFill="1" applyBorder="1" applyAlignment="1">
      <alignment horizontal="left" vertical="top" wrapText="1"/>
    </xf>
    <xf numFmtId="0" fontId="3" fillId="4" borderId="0" xfId="0" applyFont="1" applyFill="1"/>
    <xf numFmtId="0" fontId="0" fillId="4" borderId="0" xfId="0" applyFill="1" applyAlignment="1">
      <alignment wrapText="1"/>
    </xf>
    <xf numFmtId="0" fontId="0" fillId="4" borderId="0" xfId="0" applyFill="1"/>
    <xf numFmtId="0" fontId="8" fillId="0" borderId="0" xfId="0" applyFont="1"/>
    <xf numFmtId="0" fontId="8" fillId="0" borderId="0" xfId="0" quotePrefix="1" applyFont="1"/>
    <xf numFmtId="0" fontId="3" fillId="0" borderId="0" xfId="0" applyFont="1" applyAlignment="1">
      <alignment wrapText="1"/>
    </xf>
    <xf numFmtId="2" fontId="0" fillId="0" borderId="0" xfId="0" applyNumberFormat="1"/>
    <xf numFmtId="172" fontId="0" fillId="0" borderId="0" xfId="2" applyNumberFormat="1" applyFont="1"/>
    <xf numFmtId="172" fontId="0" fillId="0" borderId="0" xfId="0" applyNumberFormat="1"/>
    <xf numFmtId="9" fontId="8" fillId="0" borderId="0" xfId="0" applyNumberFormat="1" applyFont="1"/>
    <xf numFmtId="172" fontId="3" fillId="0" borderId="0" xfId="2" applyNumberFormat="1" applyFont="1"/>
    <xf numFmtId="0" fontId="0" fillId="0" borderId="0" xfId="0" applyAlignment="1">
      <alignment horizontal="center"/>
    </xf>
    <xf numFmtId="1" fontId="0" fillId="0" borderId="0" xfId="2" applyNumberFormat="1" applyFont="1"/>
    <xf numFmtId="1" fontId="0" fillId="0" borderId="0" xfId="0" applyNumberFormat="1"/>
    <xf numFmtId="9" fontId="0" fillId="0" borderId="0" xfId="3" applyFont="1"/>
    <xf numFmtId="0" fontId="11" fillId="0" borderId="0" xfId="0" applyFont="1"/>
    <xf numFmtId="0" fontId="12" fillId="0" borderId="0" xfId="0" applyFont="1"/>
    <xf numFmtId="0" fontId="11" fillId="0" borderId="2" xfId="0" applyFont="1" applyBorder="1"/>
    <xf numFmtId="0" fontId="12" fillId="0" borderId="2" xfId="0" applyFont="1" applyBorder="1"/>
    <xf numFmtId="0" fontId="11" fillId="0" borderId="0" xfId="0" applyFont="1" applyAlignment="1">
      <alignment horizontal="left" vertical="center"/>
    </xf>
    <xf numFmtId="0" fontId="14"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8" fillId="0" borderId="0" xfId="0" applyFont="1" applyAlignment="1">
      <alignment horizontal="left" vertical="center"/>
    </xf>
    <xf numFmtId="0" fontId="11" fillId="0" borderId="0" xfId="0" quotePrefix="1" applyFont="1" applyAlignment="1">
      <alignment horizontal="left" vertical="center"/>
    </xf>
    <xf numFmtId="0" fontId="11" fillId="0" borderId="0" xfId="0" applyFont="1" applyAlignment="1">
      <alignment horizontal="left" vertical="center" wrapText="1"/>
    </xf>
    <xf numFmtId="0" fontId="19" fillId="0" borderId="0" xfId="0" applyFont="1" applyAlignment="1">
      <alignment horizontal="left" vertical="center"/>
    </xf>
    <xf numFmtId="0" fontId="15" fillId="5" borderId="0" xfId="0" applyFont="1" applyFill="1" applyAlignment="1">
      <alignment horizontal="left" vertical="center"/>
    </xf>
    <xf numFmtId="37" fontId="15" fillId="5" borderId="0" xfId="2" applyNumberFormat="1" applyFont="1" applyFill="1" applyBorder="1" applyAlignment="1">
      <alignment horizontal="right" vertical="center"/>
    </xf>
    <xf numFmtId="0" fontId="12" fillId="0" borderId="0" xfId="0" applyFont="1" applyAlignment="1">
      <alignment horizontal="left" vertical="center"/>
    </xf>
    <xf numFmtId="173" fontId="15" fillId="0" borderId="0" xfId="3" applyNumberFormat="1" applyFont="1" applyBorder="1" applyAlignment="1">
      <alignment horizontal="right" vertical="center"/>
    </xf>
    <xf numFmtId="174" fontId="15" fillId="0" borderId="0" xfId="0" applyNumberFormat="1" applyFont="1" applyAlignment="1">
      <alignment horizontal="right" vertical="center"/>
    </xf>
    <xf numFmtId="1" fontId="15" fillId="0" borderId="0" xfId="0" applyNumberFormat="1" applyFont="1" applyAlignment="1">
      <alignment horizontal="left" vertical="center"/>
    </xf>
    <xf numFmtId="2" fontId="15" fillId="0" borderId="0" xfId="0" applyNumberFormat="1" applyFont="1" applyAlignment="1">
      <alignment horizontal="right" vertical="center"/>
    </xf>
    <xf numFmtId="175" fontId="15" fillId="0" borderId="0" xfId="0" applyNumberFormat="1" applyFont="1" applyAlignment="1">
      <alignment horizontal="right" vertical="center"/>
    </xf>
    <xf numFmtId="173" fontId="15" fillId="0" borderId="0" xfId="0" applyNumberFormat="1" applyFont="1" applyAlignment="1">
      <alignment horizontal="left" vertical="center"/>
    </xf>
    <xf numFmtId="0" fontId="20" fillId="0" borderId="0" xfId="0" applyFont="1" applyAlignment="1">
      <alignment horizontal="left" vertical="center"/>
    </xf>
    <xf numFmtId="0" fontId="15" fillId="6" borderId="0" xfId="0" applyFont="1" applyFill="1" applyAlignment="1">
      <alignment horizontal="left" vertical="center"/>
    </xf>
    <xf numFmtId="37" fontId="15" fillId="6" borderId="0" xfId="2" applyNumberFormat="1" applyFont="1" applyFill="1" applyBorder="1" applyAlignment="1" applyProtection="1">
      <alignment horizontal="left" vertical="center"/>
      <protection locked="0"/>
    </xf>
    <xf numFmtId="1" fontId="15" fillId="0" borderId="0" xfId="0" applyNumberFormat="1" applyFont="1" applyAlignment="1">
      <alignment horizontal="right" vertical="center"/>
    </xf>
    <xf numFmtId="0" fontId="11" fillId="5" borderId="0" xfId="0" applyFont="1" applyFill="1"/>
    <xf numFmtId="0" fontId="12" fillId="5" borderId="0" xfId="0" applyFont="1" applyFill="1"/>
    <xf numFmtId="0" fontId="11" fillId="5" borderId="0" xfId="0" applyFont="1" applyFill="1" applyAlignment="1">
      <alignment horizontal="left" vertical="center"/>
    </xf>
    <xf numFmtId="0" fontId="13" fillId="5" borderId="0" xfId="0" applyFont="1" applyFill="1" applyAlignment="1">
      <alignment horizontal="left" vertical="center"/>
    </xf>
    <xf numFmtId="0" fontId="14" fillId="5" borderId="0" xfId="0" applyFont="1" applyFill="1" applyAlignment="1">
      <alignment horizontal="left" vertical="center"/>
    </xf>
    <xf numFmtId="0" fontId="16" fillId="5" borderId="0" xfId="0" applyFont="1" applyFill="1" applyAlignment="1">
      <alignment horizontal="left" vertical="center"/>
    </xf>
    <xf numFmtId="0" fontId="18" fillId="5" borderId="0" xfId="0" applyFont="1" applyFill="1" applyAlignment="1">
      <alignment horizontal="left" vertical="center"/>
    </xf>
    <xf numFmtId="0" fontId="11" fillId="5" borderId="0" xfId="0" quotePrefix="1" applyFont="1" applyFill="1" applyAlignment="1">
      <alignment horizontal="left" vertical="center"/>
    </xf>
    <xf numFmtId="0" fontId="11" fillId="5" borderId="0" xfId="0" applyFont="1" applyFill="1" applyAlignment="1">
      <alignment horizontal="left" vertical="center" wrapText="1"/>
    </xf>
    <xf numFmtId="0" fontId="15" fillId="5" borderId="0" xfId="0" applyFont="1" applyFill="1" applyAlignment="1" applyProtection="1">
      <alignment horizontal="left" vertical="center"/>
      <protection locked="0"/>
    </xf>
    <xf numFmtId="37" fontId="15" fillId="5" borderId="0" xfId="2" applyNumberFormat="1" applyFont="1" applyFill="1" applyBorder="1" applyAlignment="1" applyProtection="1">
      <alignment horizontal="left" vertical="center"/>
      <protection locked="0"/>
    </xf>
    <xf numFmtId="0" fontId="19" fillId="5" borderId="0" xfId="0" applyFont="1" applyFill="1" applyAlignment="1">
      <alignment horizontal="left" vertical="center"/>
    </xf>
    <xf numFmtId="0" fontId="12" fillId="5" borderId="0" xfId="0" applyFont="1" applyFill="1" applyAlignment="1">
      <alignment horizontal="left" vertical="center"/>
    </xf>
    <xf numFmtId="0" fontId="19" fillId="0" borderId="0" xfId="0" applyFont="1"/>
    <xf numFmtId="0" fontId="15" fillId="0" borderId="0" xfId="0" applyFont="1"/>
    <xf numFmtId="0" fontId="25" fillId="0" borderId="0" xfId="0" applyFont="1" applyAlignment="1">
      <alignment horizontal="left" vertical="center"/>
    </xf>
    <xf numFmtId="0" fontId="1" fillId="7" borderId="1" xfId="0" applyFont="1" applyFill="1" applyBorder="1" applyAlignment="1">
      <alignment horizontal="left" wrapText="1"/>
    </xf>
    <xf numFmtId="0" fontId="15" fillId="0" borderId="0" xfId="0" applyFont="1" applyAlignment="1">
      <alignment horizontal="left" vertical="center" wrapText="1"/>
    </xf>
    <xf numFmtId="0" fontId="28" fillId="0" borderId="0" xfId="0" applyFont="1" applyAlignment="1">
      <alignment vertical="center"/>
    </xf>
    <xf numFmtId="0" fontId="29" fillId="0" borderId="0" xfId="0" applyFont="1" applyAlignment="1">
      <alignment vertical="center"/>
    </xf>
    <xf numFmtId="171" fontId="0" fillId="3" borderId="0" xfId="0" applyNumberFormat="1" applyFill="1" applyAlignment="1">
      <alignment horizontal="left"/>
    </xf>
    <xf numFmtId="0" fontId="20" fillId="5" borderId="0" xfId="0" applyFont="1" applyFill="1" applyAlignment="1">
      <alignment horizontal="left" vertical="center" wrapText="1"/>
    </xf>
    <xf numFmtId="0" fontId="20" fillId="0" borderId="0" xfId="0" applyFont="1" applyAlignment="1">
      <alignment horizontal="left" vertical="center" wrapText="1"/>
    </xf>
    <xf numFmtId="0" fontId="15" fillId="0" borderId="0" xfId="0" applyFont="1" applyAlignment="1">
      <alignment horizontal="left" vertical="center" wrapText="1"/>
    </xf>
    <xf numFmtId="0" fontId="15" fillId="5" borderId="0" xfId="0" applyFont="1" applyFill="1" applyAlignment="1">
      <alignment horizontal="left" vertical="center" wrapText="1"/>
    </xf>
    <xf numFmtId="0" fontId="21" fillId="5" borderId="0" xfId="0" applyFont="1" applyFill="1" applyAlignment="1">
      <alignment horizontal="left" vertical="center" wrapText="1"/>
    </xf>
    <xf numFmtId="0" fontId="23" fillId="5" borderId="0" xfId="5" applyFont="1" applyFill="1" applyAlignment="1" applyProtection="1">
      <alignment horizontal="left" vertical="center"/>
      <protection locked="0"/>
    </xf>
    <xf numFmtId="0" fontId="15" fillId="0" borderId="0" xfId="0" applyFont="1" applyAlignment="1">
      <alignment horizontal="left" vertical="top" wrapText="1"/>
    </xf>
    <xf numFmtId="0" fontId="17" fillId="0" borderId="0" xfId="0" applyFont="1" applyAlignment="1">
      <alignment horizontal="left" vertical="center" wrapText="1"/>
    </xf>
    <xf numFmtId="0" fontId="21" fillId="0" borderId="0" xfId="0" applyFont="1" applyAlignment="1">
      <alignment horizontal="left" vertical="center" wrapText="1"/>
    </xf>
    <xf numFmtId="0" fontId="24" fillId="6" borderId="0" xfId="5" applyFont="1" applyFill="1" applyAlignment="1" applyProtection="1">
      <alignment horizontal="left" vertical="center"/>
    </xf>
    <xf numFmtId="0" fontId="26" fillId="7" borderId="3" xfId="0" applyFont="1" applyFill="1" applyBorder="1" applyAlignment="1">
      <alignment horizontal="center"/>
    </xf>
    <xf numFmtId="0" fontId="3" fillId="0" borderId="0" xfId="0" applyFont="1" applyAlignment="1">
      <alignment horizontal="center" wrapText="1"/>
    </xf>
    <xf numFmtId="0" fontId="0" fillId="0" borderId="0" xfId="0" applyAlignment="1">
      <alignment horizontal="center"/>
    </xf>
    <xf numFmtId="164" fontId="30" fillId="2" borderId="1" xfId="0" applyNumberFormat="1" applyFont="1" applyFill="1" applyBorder="1" applyAlignment="1">
      <alignment horizontal="left" vertical="top" wrapText="1"/>
    </xf>
    <xf numFmtId="176" fontId="30" fillId="2" borderId="1" xfId="0" applyNumberFormat="1" applyFont="1" applyFill="1" applyBorder="1" applyAlignment="1">
      <alignment horizontal="left" vertical="top" wrapText="1"/>
    </xf>
    <xf numFmtId="0" fontId="30" fillId="2" borderId="1" xfId="0" applyFont="1" applyFill="1" applyBorder="1" applyAlignment="1">
      <alignment horizontal="left" vertical="top" wrapText="1"/>
    </xf>
    <xf numFmtId="1" fontId="30" fillId="2" borderId="1" xfId="0" applyNumberFormat="1" applyFont="1" applyFill="1" applyBorder="1" applyAlignment="1">
      <alignment horizontal="left" vertical="top" wrapText="1"/>
    </xf>
    <xf numFmtId="167" fontId="30" fillId="2" borderId="1" xfId="0" applyNumberFormat="1" applyFont="1" applyFill="1" applyBorder="1" applyAlignment="1">
      <alignment horizontal="left" vertical="top" wrapText="1"/>
    </xf>
    <xf numFmtId="170" fontId="30" fillId="2" borderId="1" xfId="0" applyNumberFormat="1" applyFont="1" applyFill="1" applyBorder="1" applyAlignment="1">
      <alignment horizontal="left" vertical="top" wrapText="1"/>
    </xf>
    <xf numFmtId="177" fontId="30" fillId="2" borderId="1" xfId="0" applyNumberFormat="1" applyFont="1" applyFill="1" applyBorder="1" applyAlignment="1">
      <alignment horizontal="left" vertical="top" wrapText="1"/>
    </xf>
  </cellXfs>
  <cellStyles count="6">
    <cellStyle name="Currency" xfId="2" builtinId="4"/>
    <cellStyle name="Hyperlink" xfId="5" builtinId="8"/>
    <cellStyle name="Normal" xfId="0" builtinId="0"/>
    <cellStyle name="Normal 2" xfId="1" xr:uid="{E963EAAB-EB9B-4A9A-8CDE-EA9CEC74DB4F}"/>
    <cellStyle name="Normal 3" xfId="4" xr:uid="{80A7F997-49B1-4586-AFE9-E58658DC133B}"/>
    <cellStyle name="Percent" xfId="3" builtinId="5"/>
  </cellStyles>
  <dxfs count="0"/>
  <tableStyles count="0" defaultTableStyle="TableStyleMedium2" defaultPivotStyle="PivotStyleLight16"/>
  <colors>
    <mruColors>
      <color rgb="FF006EA2"/>
      <color rgb="FF2E8541"/>
      <color rgb="FFF9C642"/>
      <color rgb="FF0085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3" Type="http://schemas.openxmlformats.org/officeDocument/2006/relationships/hyperlink" Target="https://hrs.isr.umich.edu/data-products" TargetMode="External"/><Relationship Id="rId7" Type="http://schemas.openxmlformats.org/officeDocument/2006/relationships/image" Target="../media/image4.png"/><Relationship Id="rId2" Type="http://schemas.openxmlformats.org/officeDocument/2006/relationships/hyperlink" Target="https://doi.org/10.1007/s40273-021-01019-4" TargetMode="External"/><Relationship Id="rId1" Type="http://schemas.openxmlformats.org/officeDocument/2006/relationships/hyperlink" Target="https://doi.org/10.1080/13607863.2018.1450841" TargetMode="External"/><Relationship Id="rId6" Type="http://schemas.openxmlformats.org/officeDocument/2006/relationships/image" Target="../media/image3.jpeg"/><Relationship Id="rId5" Type="http://schemas.openxmlformats.org/officeDocument/2006/relationships/image" Target="../media/image2.png"/><Relationship Id="rId4" Type="http://schemas.openxmlformats.org/officeDocument/2006/relationships/image" Target="../media/image1.png"/><Relationship Id="rId9" Type="http://schemas.openxmlformats.org/officeDocument/2006/relationships/image" Target="../media/image6.jpeg"/></Relationships>
</file>

<file path=xl/drawings/_rels/drawing2.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2.png"/><Relationship Id="rId1" Type="http://schemas.openxmlformats.org/officeDocument/2006/relationships/image" Target="../media/image7.png"/><Relationship Id="rId6" Type="http://schemas.openxmlformats.org/officeDocument/2006/relationships/image" Target="../media/image9.jpe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13.emf"/><Relationship Id="rId3" Type="http://schemas.openxmlformats.org/officeDocument/2006/relationships/image" Target="../media/image10.png"/><Relationship Id="rId7" Type="http://schemas.openxmlformats.org/officeDocument/2006/relationships/image" Target="../media/image5.png"/><Relationship Id="rId2" Type="http://schemas.openxmlformats.org/officeDocument/2006/relationships/hyperlink" Target="https://doi.org/10.1080/13607863.2018.1450841" TargetMode="External"/><Relationship Id="rId1" Type="http://schemas.openxmlformats.org/officeDocument/2006/relationships/hyperlink" Target="https://doi.org/10.1007/s40273-021-01019-4" TargetMode="External"/><Relationship Id="rId6" Type="http://schemas.openxmlformats.org/officeDocument/2006/relationships/image" Target="../media/image4.png"/><Relationship Id="rId5" Type="http://schemas.openxmlformats.org/officeDocument/2006/relationships/image" Target="../media/image12.jpeg"/><Relationship Id="rId10" Type="http://schemas.openxmlformats.org/officeDocument/2006/relationships/image" Target="../media/image14.jpeg"/><Relationship Id="rId4" Type="http://schemas.openxmlformats.org/officeDocument/2006/relationships/image" Target="../media/image11.png"/><Relationship Id="rId9" Type="http://schemas.openxmlformats.org/officeDocument/2006/relationships/hyperlink" Target="https://nsduhweb.rti.org/respweb/homepage.cfm" TargetMode="External"/></Relationships>
</file>

<file path=xl/drawings/drawing1.xml><?xml version="1.0" encoding="utf-8"?>
<xdr:wsDr xmlns:xdr="http://schemas.openxmlformats.org/drawingml/2006/spreadsheetDrawing" xmlns:a="http://schemas.openxmlformats.org/drawingml/2006/main">
  <xdr:twoCellAnchor>
    <xdr:from>
      <xdr:col>0</xdr:col>
      <xdr:colOff>254978</xdr:colOff>
      <xdr:row>10</xdr:row>
      <xdr:rowOff>55097</xdr:rowOff>
    </xdr:from>
    <xdr:to>
      <xdr:col>5</xdr:col>
      <xdr:colOff>219808</xdr:colOff>
      <xdr:row>46</xdr:row>
      <xdr:rowOff>0</xdr:rowOff>
    </xdr:to>
    <xdr:sp macro="" textlink="">
      <xdr:nvSpPr>
        <xdr:cNvPr id="2" name="TextBox 1">
          <a:extLst>
            <a:ext uri="{FF2B5EF4-FFF2-40B4-BE49-F238E27FC236}">
              <a16:creationId xmlns:a16="http://schemas.microsoft.com/office/drawing/2014/main" id="{F010683F-BCC7-4DFF-9E44-93424532FBCC}"/>
            </a:ext>
          </a:extLst>
        </xdr:cNvPr>
        <xdr:cNvSpPr txBox="1"/>
      </xdr:nvSpPr>
      <xdr:spPr>
        <a:xfrm>
          <a:off x="254978" y="2048020"/>
          <a:ext cx="7101253" cy="8085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p>
          <a:pPr marL="0" marR="0" lvl="0" indent="0" defTabSz="914400" eaLnBrk="1" fontAlgn="auto" latinLnBrk="0" hangingPunct="1">
            <a:lnSpc>
              <a:spcPct val="107000"/>
            </a:lnSpc>
            <a:spcBef>
              <a:spcPts val="0"/>
            </a:spcBef>
            <a:spcAft>
              <a:spcPts val="1440"/>
            </a:spcAft>
            <a:buClrTx/>
            <a:buSzTx/>
            <a:buFontTx/>
            <a:buNone/>
            <a:tabLst/>
            <a:defRPr/>
          </a:pP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Community Care Corps (C3) supports local-level organizations to provide volunteer-based nonmedical assistance to family caregivers, older adults, and adults with disabilities. The program’s overarching goal is to help older adults and adults with disabilities maintain independence in the community. The Administration for Community Living (ACL) funds the program; Oasis, Caregiver Action Network, and USAging administer it; and Altarum evaluates its impact.</a:t>
          </a:r>
          <a:endParaRPr kumimoji="0" lang="en-US" sz="1200" b="0" i="0" u="none" strike="noStrike" kern="100" cap="none" spc="0" normalizeH="0" baseline="0" noProof="0">
            <a:ln>
              <a:noFill/>
            </a:ln>
            <a:solidFill>
              <a:prstClr val="black"/>
            </a:solidFill>
            <a:effectLst/>
            <a:uLnTx/>
            <a:uFillTx/>
            <a:latin typeface="Aptos" panose="020B0004020202020204" pitchFamily="34" charset="0"/>
            <a:ea typeface="Aptos" panose="020B000402020202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1440"/>
            </a:spcAft>
            <a:buClrTx/>
            <a:buSzTx/>
            <a:buFontTx/>
            <a:buNone/>
            <a:tabLst/>
            <a:defRPr/>
          </a:pP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Through working with C3 programs, Oasis and Altarum are developing a set of customizable tools that enable organizations to measure the economic benefits of providing nonmedical volunteer assistance. A previously developed tool measures nonmedical volunteer assistance’s impact on loneliness, downstream nursing home admissions, and associated Medicaid cost savings. This second tool uses several data sources and analytic steps to measure nonmedical volunteer assistance’s impact on caregiver stress and associated medical cost savings.</a:t>
          </a:r>
          <a:endParaRPr kumimoji="0" lang="en-US" sz="1200" b="0" i="0" u="none" strike="noStrike" kern="100" cap="none" spc="0" normalizeH="0" baseline="0" noProof="0">
            <a:ln>
              <a:noFill/>
            </a:ln>
            <a:solidFill>
              <a:prstClr val="black"/>
            </a:solidFill>
            <a:effectLst/>
            <a:uLnTx/>
            <a:uFillTx/>
            <a:latin typeface="Aptos" panose="020B0004020202020204" pitchFamily="34" charset="0"/>
            <a:ea typeface="Aptos" panose="020B000402020202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1440"/>
            </a:spcAft>
            <a:buClrTx/>
            <a:buSzTx/>
            <a:buFontTx/>
            <a:buNone/>
            <a:tabLst/>
            <a:defRPr/>
          </a:pP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This tool aims to help nonmedical volunteer assistance programs make credible economic arguments for pursuing new partnerships. These arguments may be particularly convincing to policymakers, health insurance plans, traditional philanthropists, and other stakeholders who are interested in both social impact and financial returns. These partnerships could bring new funding, referrals, and other valuable resources critical to the long-term sustainability of nonmedical volunteer assistance programs.</a:t>
          </a:r>
          <a:endParaRPr kumimoji="0" lang="en-US" sz="1200" b="0" i="0" u="none" strike="noStrike" kern="100" cap="none" spc="0" normalizeH="0" baseline="0" noProof="0">
            <a:ln>
              <a:noFill/>
            </a:ln>
            <a:solidFill>
              <a:prstClr val="black"/>
            </a:solidFill>
            <a:effectLst/>
            <a:uLnTx/>
            <a:uFillTx/>
            <a:latin typeface="Aptos" panose="020B0004020202020204" pitchFamily="34" charset="0"/>
            <a:ea typeface="Aptos" panose="020B000402020202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1440"/>
            </a:spcAft>
            <a:buClrTx/>
            <a:buSzTx/>
            <a:buFontTx/>
            <a:buNone/>
            <a:tabLst/>
            <a:defRPr/>
          </a:pP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To use this latest tool, users first identify the number of caregivers ages 18 and over who receive nonmedical volunteer assistance. Next, they enter survey results collected from caregivers in their programs. These survey results must include the care recipient’s age, sex, employment status, race, duration of the services received to date, and responses to the six-item Zarit Burden Interview, used to measure caregiver burden and identify caregivers with probable depression.</a:t>
          </a:r>
          <a:r>
            <a:rPr kumimoji="0" lang="en-US" sz="1100" b="0" i="0" u="none" strike="noStrike" kern="100" cap="none" spc="0" normalizeH="0" baseline="3000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1</a:t>
          </a: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 The tool then combines these data with estimates of the economic burden of adults with depression.</a:t>
          </a:r>
          <a:r>
            <a:rPr kumimoji="0" lang="en-US" sz="1100" b="0" i="0" u="none" strike="noStrike" kern="100" cap="none" spc="0" normalizeH="0" baseline="3000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2</a:t>
          </a: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 This approach is summarized in more detail in the </a:t>
          </a:r>
          <a:r>
            <a:rPr kumimoji="0" lang="en-US" sz="1100" b="0" i="1"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Methods and Data Sources</a:t>
          </a: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 tab.</a:t>
          </a:r>
          <a:endParaRPr kumimoji="0" lang="en-US" sz="1200" b="0" i="0" u="none" strike="noStrike" kern="100" cap="none" spc="0" normalizeH="0" baseline="0" noProof="0">
            <a:ln>
              <a:noFill/>
            </a:ln>
            <a:solidFill>
              <a:prstClr val="black"/>
            </a:solidFill>
            <a:effectLst/>
            <a:uLnTx/>
            <a:uFillTx/>
            <a:latin typeface="Aptos" panose="020B0004020202020204" pitchFamily="34" charset="0"/>
            <a:ea typeface="Aptos" panose="020B000402020202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1440"/>
            </a:spcAft>
            <a:buClrTx/>
            <a:buSzTx/>
            <a:buFontTx/>
            <a:buNone/>
            <a:tabLst/>
            <a:defRPr/>
          </a:pP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Based on these results, the economic benefits tool generates a summary statement that nonmedical volunteer assistance programs may use to communicate their results. The tool does not generate results if survey responses indicate equal or higher stress levels among care recipients than non-recipients. However, this does not necessarily indicate that nonmedical volunteer services negatively impact the stress levels of caregivers or have no effect on stress. Furthermore, the medical costs associated with caregiver depression is just one possible outcome of reduced stress, and decreased caregiver stress is just one of many potential benefits of nonmedical volunteer services.</a:t>
          </a:r>
        </a:p>
        <a:p>
          <a:pPr marL="0" marR="0" lvl="0" indent="0" defTabSz="914400" eaLnBrk="1" fontAlgn="auto" latinLnBrk="0" hangingPunct="1">
            <a:lnSpc>
              <a:spcPct val="107000"/>
            </a:lnSpc>
            <a:spcBef>
              <a:spcPts val="0"/>
            </a:spcBef>
            <a:spcAft>
              <a:spcPts val="600"/>
            </a:spcAft>
            <a:buClrTx/>
            <a:buSzTx/>
            <a:buFontTx/>
            <a:buNone/>
            <a:tabLst/>
            <a:defRPr/>
          </a:pPr>
          <a:r>
            <a:rPr kumimoji="0" lang="en-US" sz="1400" b="0" i="0" u="none" strike="noStrike" kern="100" cap="none" spc="0" normalizeH="0" baseline="0" noProof="0">
              <a:ln>
                <a:noFill/>
              </a:ln>
              <a:solidFill>
                <a:srgbClr val="006EA2"/>
              </a:solidFill>
              <a:effectLst/>
              <a:uLnTx/>
              <a:uFillTx/>
              <a:latin typeface="Franklin Gothic Demi" panose="020B0703020102020204" pitchFamily="34" charset="0"/>
              <a:ea typeface="Aptos" panose="020B0004020202020204" pitchFamily="34" charset="0"/>
              <a:cs typeface="Times New Roman" panose="02020603050405020304" pitchFamily="18" charset="0"/>
            </a:rPr>
            <a:t>Sources</a:t>
          </a:r>
          <a:endParaRPr kumimoji="0" lang="en-US" sz="1200" b="0" i="0" u="none" strike="noStrike" kern="100" cap="none" spc="0" normalizeH="0" baseline="0" noProof="0">
            <a:ln>
              <a:noFill/>
            </a:ln>
            <a:solidFill>
              <a:srgbClr val="006EA2"/>
            </a:solidFill>
            <a:effectLst/>
            <a:uLnTx/>
            <a:uFillTx/>
            <a:latin typeface="Aptos" panose="020B0004020202020204" pitchFamily="34" charset="0"/>
            <a:ea typeface="Aptos" panose="020B0004020202020204" pitchFamily="34" charset="0"/>
            <a:cs typeface="Times New Roman" panose="02020603050405020304" pitchFamily="18" charset="0"/>
          </a:endParaRPr>
        </a:p>
        <a:p>
          <a:pPr marL="0" marR="0" lvl="0" indent="0" algn="l" defTabSz="914400" eaLnBrk="1" fontAlgn="auto" latinLnBrk="0" hangingPunct="1">
            <a:lnSpc>
              <a:spcPct val="107000"/>
            </a:lnSpc>
            <a:spcBef>
              <a:spcPts val="0"/>
            </a:spcBef>
            <a:spcAft>
              <a:spcPts val="1440"/>
            </a:spcAft>
            <a:buClrTx/>
            <a:buSzTx/>
            <a:buFontTx/>
            <a:buNone/>
            <a:tabLst/>
            <a:defRPr/>
          </a:pPr>
          <a:r>
            <a:rPr kumimoji="0" lang="en-US" sz="1100" b="0" i="0" u="none" strike="noStrike" kern="100" cap="none" spc="0" normalizeH="0" baseline="3000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1</a:t>
          </a: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 Yu J, Yap P, Liew TM. The optimal short version of the Zarit burden Interview for dementia caregivers: diagnostic utility and externally validated cutoffs. Aging &amp;Mental Health, 23(6), 706-710. </a:t>
          </a:r>
          <a:r>
            <a:rPr lang="en-US" sz="1100" u="sng">
              <a:solidFill>
                <a:srgbClr val="006EA2"/>
              </a:solidFill>
              <a:effectLst/>
              <a:latin typeface="Franklin Gothic Book" panose="020B0503020102020204" pitchFamily="34" charset="0"/>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https://doi.org/10.1080/13607863.2018.1450841</a:t>
          </a:r>
          <a:r>
            <a:rPr kumimoji="0" lang="en-US" sz="1100" b="0" i="0" u="none" strike="noStrike" kern="100" cap="none" spc="0" normalizeH="0" baseline="0" noProof="0">
              <a:ln>
                <a:noFill/>
              </a:ln>
              <a:solidFill>
                <a:srgbClr val="006EA2"/>
              </a:solidFill>
              <a:effectLst/>
              <a:uLnTx/>
              <a:uFillTx/>
              <a:latin typeface="Franklin Gothic Book" panose="020B0503020102020204" pitchFamily="34" charset="0"/>
              <a:ea typeface="Aptos" panose="020B0004020202020204" pitchFamily="34" charset="0"/>
              <a:cs typeface="Times New Roman" panose="02020603050405020304" pitchFamily="18" charset="0"/>
            </a:rPr>
            <a:t> </a:t>
          </a:r>
        </a:p>
        <a:p>
          <a:pPr marL="0" marR="0" lvl="0" indent="0" defTabSz="914400" eaLnBrk="1" fontAlgn="auto" latinLnBrk="0" hangingPunct="1">
            <a:lnSpc>
              <a:spcPct val="107000"/>
            </a:lnSpc>
            <a:spcBef>
              <a:spcPts val="0"/>
            </a:spcBef>
            <a:spcAft>
              <a:spcPts val="1440"/>
            </a:spcAft>
            <a:buClrTx/>
            <a:buSzTx/>
            <a:buFontTx/>
            <a:buNone/>
            <a:tabLst/>
            <a:defRPr/>
          </a:pPr>
          <a:r>
            <a:rPr kumimoji="0" lang="fr-FR" sz="1100" b="0" i="0" u="none" strike="noStrike" kern="100" cap="none" spc="0" normalizeH="0" baseline="3000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2</a:t>
          </a:r>
          <a:r>
            <a:rPr kumimoji="0" lang="fr-FR"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 Greenberg, P.E., Fournier, AA., Sisitsky, T. et al. </a:t>
          </a:r>
          <a:r>
            <a:rPr kumimoji="0" lang="en-US"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The Economic Burden of Adults with Major Depressive Disorder in the United States (2010 and 2018). </a:t>
          </a:r>
          <a:r>
            <a:rPr kumimoji="0" lang="fr-FR" sz="1100" b="0" i="0" u="none" strike="noStrike" kern="100" cap="none" spc="0" normalizeH="0" baseline="0" noProof="0">
              <a:ln>
                <a:noFill/>
              </a:ln>
              <a:solidFill>
                <a:prstClr val="black"/>
              </a:solidFill>
              <a:effectLst/>
              <a:uLnTx/>
              <a:uFillTx/>
              <a:latin typeface="Franklin Gothic Book" panose="020B0503020102020204" pitchFamily="34" charset="0"/>
              <a:ea typeface="Aptos" panose="020B0004020202020204" pitchFamily="34" charset="0"/>
              <a:cs typeface="Times New Roman" panose="02020603050405020304" pitchFamily="18" charset="0"/>
            </a:rPr>
            <a:t>PharmacoEconomics 39, 653–665 (2021). </a:t>
          </a:r>
          <a:r>
            <a:rPr kumimoji="0" lang="fr-FR" sz="1100" b="0" i="0" u="sng" strike="noStrike" kern="100" cap="none" spc="0" normalizeH="0" baseline="0" noProof="0">
              <a:ln>
                <a:noFill/>
              </a:ln>
              <a:solidFill>
                <a:srgbClr val="006EA2"/>
              </a:solidFill>
              <a:effectLst/>
              <a:uLnTx/>
              <a:uFillTx/>
              <a:latin typeface="Franklin Gothic Book" panose="020B0503020102020204" pitchFamily="34" charset="0"/>
              <a:ea typeface="Aptos" panose="020B0004020202020204" pitchFamily="34" charset="0"/>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https://doi.org/10.1007/s40273-021-01019-4</a:t>
          </a:r>
          <a:r>
            <a:rPr kumimoji="0" lang="fr-FR" sz="1100" b="0" i="0" u="none" strike="noStrike" kern="100" cap="none" spc="0" normalizeH="0" baseline="0" noProof="0">
              <a:ln>
                <a:noFill/>
              </a:ln>
              <a:solidFill>
                <a:srgbClr val="006EA2"/>
              </a:solidFill>
              <a:effectLst/>
              <a:uLnTx/>
              <a:uFillTx/>
              <a:latin typeface="Franklin Gothic Book" panose="020B0503020102020204" pitchFamily="34" charset="0"/>
              <a:ea typeface="Aptos" panose="020B0004020202020204" pitchFamily="34" charset="0"/>
              <a:cs typeface="Times New Roman" panose="02020603050405020304" pitchFamily="18" charset="0"/>
            </a:rPr>
            <a:t>. </a:t>
          </a:r>
        </a:p>
        <a:p>
          <a:pPr marL="0" marR="0" lvl="0" indent="0" defTabSz="914400" eaLnBrk="1" fontAlgn="auto" latinLnBrk="0" hangingPunct="1">
            <a:lnSpc>
              <a:spcPct val="107000"/>
            </a:lnSpc>
            <a:spcBef>
              <a:spcPts val="0"/>
            </a:spcBef>
            <a:spcAft>
              <a:spcPts val="600"/>
            </a:spcAft>
            <a:buClrTx/>
            <a:buSzTx/>
            <a:buFontTx/>
            <a:buNone/>
            <a:tabLst/>
            <a:defRPr/>
          </a:pPr>
          <a:r>
            <a:rPr kumimoji="0" lang="en-US" sz="1100" b="0" i="0" u="none" strike="noStrike" kern="100" cap="none" spc="0" normalizeH="0" baseline="0" noProof="0">
              <a:ln>
                <a:noFill/>
              </a:ln>
              <a:solidFill>
                <a:srgbClr val="006EA2"/>
              </a:solidFill>
              <a:effectLst/>
              <a:uLnTx/>
              <a:uFillTx/>
              <a:latin typeface="Franklin Gothic Demi" panose="020B0703020102020204" pitchFamily="34" charset="0"/>
              <a:ea typeface="Aptos" panose="020B0004020202020204" pitchFamily="34" charset="0"/>
              <a:cs typeface="Times New Roman" panose="02020603050405020304" pitchFamily="18" charset="0"/>
            </a:rPr>
            <a:t>Disclaimer</a:t>
          </a:r>
        </a:p>
        <a:p>
          <a:pPr marL="0" marR="0" lvl="0" indent="0" defTabSz="914400" rtl="0" eaLnBrk="1" fontAlgn="auto" latinLnBrk="0" hangingPunct="1">
            <a:lnSpc>
              <a:spcPct val="107000"/>
            </a:lnSpc>
            <a:spcBef>
              <a:spcPts val="0"/>
            </a:spcBef>
            <a:spcAft>
              <a:spcPts val="1440"/>
            </a:spcAft>
            <a:buClrTx/>
            <a:buSzTx/>
            <a:buFontTx/>
            <a:buNone/>
            <a:tabLst/>
            <a:defRPr/>
          </a:pPr>
          <a:r>
            <a:rPr lang="en-US" sz="900" b="0" i="1">
              <a:solidFill>
                <a:schemeClr val="dk1"/>
              </a:solidFill>
              <a:effectLst/>
              <a:latin typeface="+mn-lt"/>
              <a:ea typeface="+mn-ea"/>
              <a:cs typeface="+mn-cs"/>
            </a:rPr>
            <a:t>This project #90CCDG0002 is supported by the Administration for Community Living (ACL), U.S. Department of Health and Human Services (HHS) as part of a financial assistance award totaling $7,022,114 with 75 percent funded by ACL/HHS and $1,756,886 or 25 percent funded by non-government source(s). The contents are those of the author(s) and do not necessarily represent the official views of, nor an endorsement, by ACL/HHS, or the U.S. Government.</a:t>
          </a:r>
          <a:endParaRPr lang="en-US" sz="1000" i="1">
            <a:effectLst/>
          </a:endParaRPr>
        </a:p>
        <a:p>
          <a:pPr marL="0" marR="0" lvl="0" indent="0" defTabSz="914400" eaLnBrk="1" fontAlgn="auto" latinLnBrk="0" hangingPunct="1">
            <a:lnSpc>
              <a:spcPct val="107000"/>
            </a:lnSpc>
            <a:spcBef>
              <a:spcPts val="0"/>
            </a:spcBef>
            <a:spcAft>
              <a:spcPts val="1440"/>
            </a:spcAft>
            <a:buClrTx/>
            <a:buSzTx/>
            <a:buFontTx/>
            <a:buNone/>
            <a:tabLst/>
            <a:defRPr/>
          </a:pPr>
          <a:endParaRPr kumimoji="0" lang="en-US" sz="1200" b="0" i="0" u="none" strike="noStrike" kern="100" cap="none" spc="0" normalizeH="0" baseline="0" noProof="0">
            <a:ln>
              <a:noFill/>
            </a:ln>
            <a:solidFill>
              <a:srgbClr val="006EA2"/>
            </a:solidFill>
            <a:effectLst/>
            <a:uLnTx/>
            <a:uFillTx/>
            <a:latin typeface="Aptos" panose="020B0004020202020204" pitchFamily="34" charset="0"/>
            <a:ea typeface="Aptos" panose="020B000402020202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1440"/>
            </a:spcAft>
            <a:buClrTx/>
            <a:buSzTx/>
            <a:buFontTx/>
            <a:buNone/>
            <a:tabLst/>
            <a:defRPr/>
          </a:pPr>
          <a:endParaRPr kumimoji="0" lang="en-US" sz="1200" b="0" i="0" u="none" strike="noStrike" kern="100" cap="none" spc="0" normalizeH="0" baseline="0" noProof="0">
            <a:ln>
              <a:noFill/>
            </a:ln>
            <a:solidFill>
              <a:srgbClr val="006EA2"/>
            </a:solidFill>
            <a:effectLst/>
            <a:uLnTx/>
            <a:uFillTx/>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twoCellAnchor>
    <xdr:from>
      <xdr:col>0</xdr:col>
      <xdr:colOff>243840</xdr:colOff>
      <xdr:row>2</xdr:row>
      <xdr:rowOff>102577</xdr:rowOff>
    </xdr:from>
    <xdr:to>
      <xdr:col>6</xdr:col>
      <xdr:colOff>0</xdr:colOff>
      <xdr:row>9</xdr:row>
      <xdr:rowOff>119136</xdr:rowOff>
    </xdr:to>
    <xdr:sp macro="" textlink="">
      <xdr:nvSpPr>
        <xdr:cNvPr id="3" name="TextBox 2">
          <a:extLst>
            <a:ext uri="{FF2B5EF4-FFF2-40B4-BE49-F238E27FC236}">
              <a16:creationId xmlns:a16="http://schemas.microsoft.com/office/drawing/2014/main" id="{B6D73181-0824-4273-AC03-962331924BE1}"/>
            </a:ext>
          </a:extLst>
        </xdr:cNvPr>
        <xdr:cNvSpPr txBox="1"/>
      </xdr:nvSpPr>
      <xdr:spPr>
        <a:xfrm>
          <a:off x="243840" y="483577"/>
          <a:ext cx="7482840" cy="1350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a:spcBef>
              <a:spcPts val="0"/>
            </a:spcBef>
            <a:spcAft>
              <a:spcPts val="0"/>
            </a:spcAft>
            <a:tabLst>
              <a:tab pos="2971800" algn="ctr"/>
              <a:tab pos="5943600" algn="r"/>
            </a:tabLst>
          </a:pPr>
          <a:endParaRPr lang="en-US" sz="1050">
            <a:effectLst/>
            <a:latin typeface="Franklin Gothic Book" panose="020B0503020102020204" pitchFamily="34" charset="0"/>
            <a:ea typeface="Franklin Gothic Book" panose="020B0503020102020204" pitchFamily="34" charset="0"/>
            <a:cs typeface="Times New Roman" panose="02020603050405020304" pitchFamily="18" charset="0"/>
          </a:endParaRPr>
        </a:p>
        <a:p>
          <a:pPr marL="0" marR="0">
            <a:spcBef>
              <a:spcPts val="1200"/>
            </a:spcBef>
            <a:spcAft>
              <a:spcPts val="0"/>
            </a:spcAft>
          </a:pPr>
          <a:r>
            <a:rPr lang="en-US" sz="2000" kern="1400" spc="-5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rPr>
            <a:t>T</a:t>
          </a:r>
          <a:r>
            <a:rPr lang="en-US" sz="2000" kern="1400" spc="-50" baseline="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rPr>
            <a:t>he Economic Benefits of Providing Nonmedical Volunteer Assistance to Older Adults: Impact on Caregiver Stress</a:t>
          </a:r>
          <a:endParaRPr lang="en-US" sz="2000" kern="1400" spc="-5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endParaRPr>
        </a:p>
        <a:p>
          <a:pPr marL="0" marR="0">
            <a:spcBef>
              <a:spcPts val="600"/>
            </a:spcBef>
            <a:spcAft>
              <a:spcPts val="0"/>
            </a:spcAft>
          </a:pPr>
          <a:r>
            <a:rPr lang="en-US" sz="1100" cap="all">
              <a:solidFill>
                <a:srgbClr val="2E8541"/>
              </a:solidFill>
              <a:effectLst/>
              <a:latin typeface="Franklin Gothic Demi" panose="020B0703020102020204" pitchFamily="34" charset="0"/>
              <a:ea typeface="Times New Roman" panose="02020603050405020304" pitchFamily="18" charset="0"/>
              <a:cs typeface="Times New Roman" panose="02020603050405020304" pitchFamily="18" charset="0"/>
            </a:rPr>
            <a:t>Introduction					Updated May 2025</a:t>
          </a:r>
          <a:endParaRPr lang="en-US" sz="1100" cap="all" baseline="0">
            <a:solidFill>
              <a:srgbClr val="2E8541"/>
            </a:solidFill>
            <a:effectLst/>
            <a:latin typeface="Franklin Gothic Demi" panose="020B0703020102020204" pitchFamily="34" charset="0"/>
            <a:ea typeface="Times New Roman" panose="02020603050405020304" pitchFamily="18" charset="0"/>
            <a:cs typeface="Times New Roman" panose="02020603050405020304" pitchFamily="18" charset="0"/>
          </a:endParaRPr>
        </a:p>
      </xdr:txBody>
    </xdr:sp>
    <xdr:clientData/>
  </xdr:twoCellAnchor>
  <xdr:twoCellAnchor>
    <xdr:from>
      <xdr:col>1</xdr:col>
      <xdr:colOff>0</xdr:colOff>
      <xdr:row>37</xdr:row>
      <xdr:rowOff>80596</xdr:rowOff>
    </xdr:from>
    <xdr:to>
      <xdr:col>1</xdr:col>
      <xdr:colOff>2212731</xdr:colOff>
      <xdr:row>38</xdr:row>
      <xdr:rowOff>36635</xdr:rowOff>
    </xdr:to>
    <xdr:sp macro="" textlink="">
      <xdr:nvSpPr>
        <xdr:cNvPr id="7" name="Rectangle 6">
          <a:extLst>
            <a:ext uri="{FF2B5EF4-FFF2-40B4-BE49-F238E27FC236}">
              <a16:creationId xmlns:a16="http://schemas.microsoft.com/office/drawing/2014/main" id="{E59128BB-6977-46E1-8477-97A5D83A0B1F}"/>
            </a:ext>
          </a:extLst>
        </xdr:cNvPr>
        <xdr:cNvSpPr/>
      </xdr:nvSpPr>
      <xdr:spPr>
        <a:xfrm>
          <a:off x="304800" y="8371156"/>
          <a:ext cx="2212731" cy="19225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258787</xdr:colOff>
      <xdr:row>37</xdr:row>
      <xdr:rowOff>0</xdr:rowOff>
    </xdr:from>
    <xdr:to>
      <xdr:col>1</xdr:col>
      <xdr:colOff>3208020</xdr:colOff>
      <xdr:row>38</xdr:row>
      <xdr:rowOff>15240</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3820ECCD-FA02-4187-92DE-DA13C279F57B}"/>
            </a:ext>
          </a:extLst>
        </xdr:cNvPr>
        <xdr:cNvSpPr/>
      </xdr:nvSpPr>
      <xdr:spPr>
        <a:xfrm>
          <a:off x="258787" y="8290560"/>
          <a:ext cx="3254033" cy="2514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4502248</xdr:colOff>
      <xdr:row>39</xdr:row>
      <xdr:rowOff>54806</xdr:rowOff>
    </xdr:from>
    <xdr:to>
      <xdr:col>4</xdr:col>
      <xdr:colOff>121920</xdr:colOff>
      <xdr:row>40</xdr:row>
      <xdr:rowOff>45720</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8F84E898-2648-409A-ADAD-1287D0525734}"/>
            </a:ext>
          </a:extLst>
        </xdr:cNvPr>
        <xdr:cNvSpPr/>
      </xdr:nvSpPr>
      <xdr:spPr>
        <a:xfrm>
          <a:off x="4807048" y="8817806"/>
          <a:ext cx="2294792" cy="22713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58617</xdr:colOff>
      <xdr:row>39</xdr:row>
      <xdr:rowOff>95250</xdr:rowOff>
    </xdr:from>
    <xdr:to>
      <xdr:col>1</xdr:col>
      <xdr:colOff>571500</xdr:colOff>
      <xdr:row>40</xdr:row>
      <xdr:rowOff>65942</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9FCC2968-5AF3-4C9A-AECD-7F9753B33EFE}"/>
            </a:ext>
          </a:extLst>
        </xdr:cNvPr>
        <xdr:cNvSpPr/>
      </xdr:nvSpPr>
      <xdr:spPr>
        <a:xfrm>
          <a:off x="363417" y="8858250"/>
          <a:ext cx="512883" cy="20691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2148840</xdr:colOff>
      <xdr:row>1</xdr:row>
      <xdr:rowOff>108585</xdr:rowOff>
    </xdr:from>
    <xdr:to>
      <xdr:col>1</xdr:col>
      <xdr:colOff>3107055</xdr:colOff>
      <xdr:row>3</xdr:row>
      <xdr:rowOff>59372</xdr:rowOff>
    </xdr:to>
    <xdr:pic>
      <xdr:nvPicPr>
        <xdr:cNvPr id="11" name="Picture 10">
          <a:extLst>
            <a:ext uri="{FF2B5EF4-FFF2-40B4-BE49-F238E27FC236}">
              <a16:creationId xmlns:a16="http://schemas.microsoft.com/office/drawing/2014/main" id="{793757E3-D53D-4681-A911-A79933D2E3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53640" y="299085"/>
          <a:ext cx="958215" cy="331787"/>
        </a:xfrm>
        <a:prstGeom prst="rect">
          <a:avLst/>
        </a:prstGeom>
        <a:noFill/>
      </xdr:spPr>
    </xdr:pic>
    <xdr:clientData/>
  </xdr:twoCellAnchor>
  <xdr:twoCellAnchor editAs="oneCell">
    <xdr:from>
      <xdr:col>1</xdr:col>
      <xdr:colOff>1017270</xdr:colOff>
      <xdr:row>1</xdr:row>
      <xdr:rowOff>113030</xdr:rowOff>
    </xdr:from>
    <xdr:to>
      <xdr:col>1</xdr:col>
      <xdr:colOff>1903095</xdr:colOff>
      <xdr:row>3</xdr:row>
      <xdr:rowOff>73342</xdr:rowOff>
    </xdr:to>
    <xdr:pic>
      <xdr:nvPicPr>
        <xdr:cNvPr id="13" name="Picture 12">
          <a:extLst>
            <a:ext uri="{FF2B5EF4-FFF2-40B4-BE49-F238E27FC236}">
              <a16:creationId xmlns:a16="http://schemas.microsoft.com/office/drawing/2014/main" id="{074E4642-0EAB-4B0F-AF9E-F6011D60CA9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322070" y="303530"/>
          <a:ext cx="885825" cy="341312"/>
        </a:xfrm>
        <a:prstGeom prst="rect">
          <a:avLst/>
        </a:prstGeom>
      </xdr:spPr>
    </xdr:pic>
    <xdr:clientData/>
  </xdr:twoCellAnchor>
  <xdr:twoCellAnchor editAs="oneCell">
    <xdr:from>
      <xdr:col>1</xdr:col>
      <xdr:colOff>4827270</xdr:colOff>
      <xdr:row>1</xdr:row>
      <xdr:rowOff>26035</xdr:rowOff>
    </xdr:from>
    <xdr:to>
      <xdr:col>2</xdr:col>
      <xdr:colOff>323215</xdr:colOff>
      <xdr:row>3</xdr:row>
      <xdr:rowOff>172402</xdr:rowOff>
    </xdr:to>
    <xdr:pic>
      <xdr:nvPicPr>
        <xdr:cNvPr id="14" name="Picture 13" descr="Logo, company name&#10;&#10;Description automatically generated">
          <a:extLst>
            <a:ext uri="{FF2B5EF4-FFF2-40B4-BE49-F238E27FC236}">
              <a16:creationId xmlns:a16="http://schemas.microsoft.com/office/drawing/2014/main" id="{8D5D3AF6-702E-4834-9E27-9C09C18E310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132070" y="216535"/>
          <a:ext cx="883285" cy="527367"/>
        </a:xfrm>
        <a:prstGeom prst="rect">
          <a:avLst/>
        </a:prstGeom>
      </xdr:spPr>
    </xdr:pic>
    <xdr:clientData/>
  </xdr:twoCellAnchor>
  <xdr:twoCellAnchor editAs="oneCell">
    <xdr:from>
      <xdr:col>2</xdr:col>
      <xdr:colOff>565150</xdr:colOff>
      <xdr:row>1</xdr:row>
      <xdr:rowOff>100965</xdr:rowOff>
    </xdr:from>
    <xdr:to>
      <xdr:col>5</xdr:col>
      <xdr:colOff>873</xdr:colOff>
      <xdr:row>3</xdr:row>
      <xdr:rowOff>98107</xdr:rowOff>
    </xdr:to>
    <xdr:pic>
      <xdr:nvPicPr>
        <xdr:cNvPr id="15" name="Picture 14" descr="Logo&#10;&#10;Description automatically generated">
          <a:extLst>
            <a:ext uri="{FF2B5EF4-FFF2-40B4-BE49-F238E27FC236}">
              <a16:creationId xmlns:a16="http://schemas.microsoft.com/office/drawing/2014/main" id="{C743B587-1470-4152-BD09-FC8C69B7DF4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6257290" y="291465"/>
          <a:ext cx="1096883" cy="378142"/>
        </a:xfrm>
        <a:prstGeom prst="rect">
          <a:avLst/>
        </a:prstGeom>
      </xdr:spPr>
    </xdr:pic>
    <xdr:clientData/>
  </xdr:twoCellAnchor>
  <xdr:twoCellAnchor editAs="oneCell">
    <xdr:from>
      <xdr:col>1</xdr:col>
      <xdr:colOff>3382010</xdr:colOff>
      <xdr:row>1</xdr:row>
      <xdr:rowOff>144780</xdr:rowOff>
    </xdr:from>
    <xdr:to>
      <xdr:col>1</xdr:col>
      <xdr:colOff>4556125</xdr:colOff>
      <xdr:row>3</xdr:row>
      <xdr:rowOff>58102</xdr:rowOff>
    </xdr:to>
    <xdr:pic>
      <xdr:nvPicPr>
        <xdr:cNvPr id="16" name="Picture 15">
          <a:extLst>
            <a:ext uri="{FF2B5EF4-FFF2-40B4-BE49-F238E27FC236}">
              <a16:creationId xmlns:a16="http://schemas.microsoft.com/office/drawing/2014/main" id="{BFD8D6D4-5CC2-4A77-A2BE-A7E5D8AE958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bwMode="auto">
        <a:xfrm>
          <a:off x="3686810" y="335280"/>
          <a:ext cx="1174115" cy="294322"/>
        </a:xfrm>
        <a:prstGeom prst="rect">
          <a:avLst/>
        </a:prstGeom>
        <a:noFill/>
      </xdr:spPr>
    </xdr:pic>
    <xdr:clientData/>
  </xdr:twoCellAnchor>
  <xdr:twoCellAnchor editAs="oneCell">
    <xdr:from>
      <xdr:col>0</xdr:col>
      <xdr:colOff>207060</xdr:colOff>
      <xdr:row>0</xdr:row>
      <xdr:rowOff>29308</xdr:rowOff>
    </xdr:from>
    <xdr:to>
      <xdr:col>1</xdr:col>
      <xdr:colOff>855625</xdr:colOff>
      <xdr:row>3</xdr:row>
      <xdr:rowOff>98474</xdr:rowOff>
    </xdr:to>
    <xdr:pic>
      <xdr:nvPicPr>
        <xdr:cNvPr id="4" name="Picture 3">
          <a:extLst>
            <a:ext uri="{FF2B5EF4-FFF2-40B4-BE49-F238E27FC236}">
              <a16:creationId xmlns:a16="http://schemas.microsoft.com/office/drawing/2014/main" id="{C29AC240-E144-4439-B5A0-E8D2DA4401ED}"/>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07060" y="29308"/>
          <a:ext cx="956296" cy="6463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243840</xdr:colOff>
      <xdr:row>2</xdr:row>
      <xdr:rowOff>102577</xdr:rowOff>
    </xdr:from>
    <xdr:to>
      <xdr:col>6</xdr:col>
      <xdr:colOff>0</xdr:colOff>
      <xdr:row>9</xdr:row>
      <xdr:rowOff>119136</xdr:rowOff>
    </xdr:to>
    <xdr:sp macro="" textlink="">
      <xdr:nvSpPr>
        <xdr:cNvPr id="2" name="TextBox 1">
          <a:extLst>
            <a:ext uri="{FF2B5EF4-FFF2-40B4-BE49-F238E27FC236}">
              <a16:creationId xmlns:a16="http://schemas.microsoft.com/office/drawing/2014/main" id="{0D885036-5CD7-45C4-965B-4BBEE8B90D10}"/>
            </a:ext>
          </a:extLst>
        </xdr:cNvPr>
        <xdr:cNvSpPr txBox="1"/>
      </xdr:nvSpPr>
      <xdr:spPr>
        <a:xfrm>
          <a:off x="243840" y="483577"/>
          <a:ext cx="7482840" cy="1350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a:spcBef>
              <a:spcPts val="0"/>
            </a:spcBef>
            <a:spcAft>
              <a:spcPts val="0"/>
            </a:spcAft>
            <a:tabLst>
              <a:tab pos="2971800" algn="ctr"/>
              <a:tab pos="5943600" algn="r"/>
            </a:tabLst>
          </a:pPr>
          <a:endParaRPr lang="en-US" sz="1050">
            <a:effectLst/>
            <a:latin typeface="Franklin Gothic Book" panose="020B0503020102020204" pitchFamily="34" charset="0"/>
            <a:ea typeface="Franklin Gothic Book" panose="020B0503020102020204" pitchFamily="34" charset="0"/>
            <a:cs typeface="Times New Roman" panose="02020603050405020304" pitchFamily="18" charset="0"/>
          </a:endParaRPr>
        </a:p>
        <a:p>
          <a:pPr marL="0" marR="0">
            <a:spcBef>
              <a:spcPts val="1200"/>
            </a:spcBef>
            <a:spcAft>
              <a:spcPts val="0"/>
            </a:spcAft>
          </a:pPr>
          <a:r>
            <a:rPr lang="en-US" sz="2000" kern="1400" spc="-5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rPr>
            <a:t>T</a:t>
          </a:r>
          <a:r>
            <a:rPr lang="en-US" sz="2000" kern="1400" spc="-50" baseline="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rPr>
            <a:t>he Economic Benefits of Providing Nonmedical Volunteer Assistance to Older Adults: Impact on Caregiver Stress</a:t>
          </a:r>
          <a:endParaRPr lang="en-US" sz="2000" kern="1400" spc="-5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endParaRPr>
        </a:p>
        <a:p>
          <a:pPr marL="0" marR="0">
            <a:spcBef>
              <a:spcPts val="600"/>
            </a:spcBef>
            <a:spcAft>
              <a:spcPts val="0"/>
            </a:spcAft>
          </a:pPr>
          <a:r>
            <a:rPr lang="en-US" sz="1100" cap="all">
              <a:solidFill>
                <a:srgbClr val="2E8541"/>
              </a:solidFill>
              <a:effectLst/>
              <a:latin typeface="Franklin Gothic Demi" panose="020B0703020102020204" pitchFamily="34" charset="0"/>
              <a:ea typeface="Times New Roman" panose="02020603050405020304" pitchFamily="18" charset="0"/>
              <a:cs typeface="Times New Roman" panose="02020603050405020304" pitchFamily="18" charset="0"/>
            </a:rPr>
            <a:t>Economic Benefits Calculator</a:t>
          </a:r>
          <a:endParaRPr lang="en-US" sz="1100" cap="all" baseline="0">
            <a:solidFill>
              <a:srgbClr val="2E8541"/>
            </a:solidFill>
            <a:effectLst/>
            <a:latin typeface="Franklin Gothic Demi" panose="020B0703020102020204" pitchFamily="34" charset="0"/>
            <a:ea typeface="Times New Roman" panose="02020603050405020304" pitchFamily="18" charset="0"/>
            <a:cs typeface="Times New Roman" panose="02020603050405020304" pitchFamily="18" charset="0"/>
          </a:endParaRPr>
        </a:p>
      </xdr:txBody>
    </xdr:sp>
    <xdr:clientData/>
  </xdr:twoCellAnchor>
  <xdr:twoCellAnchor editAs="oneCell">
    <xdr:from>
      <xdr:col>1</xdr:col>
      <xdr:colOff>2148840</xdr:colOff>
      <xdr:row>1</xdr:row>
      <xdr:rowOff>108585</xdr:rowOff>
    </xdr:from>
    <xdr:to>
      <xdr:col>1</xdr:col>
      <xdr:colOff>3107055</xdr:colOff>
      <xdr:row>3</xdr:row>
      <xdr:rowOff>76151</xdr:rowOff>
    </xdr:to>
    <xdr:pic>
      <xdr:nvPicPr>
        <xdr:cNvPr id="3" name="Picture 2">
          <a:extLst>
            <a:ext uri="{FF2B5EF4-FFF2-40B4-BE49-F238E27FC236}">
              <a16:creationId xmlns:a16="http://schemas.microsoft.com/office/drawing/2014/main" id="{950B1EE4-CF94-4596-8094-52B1580258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3640" y="299085"/>
          <a:ext cx="958215" cy="350471"/>
        </a:xfrm>
        <a:prstGeom prst="rect">
          <a:avLst/>
        </a:prstGeom>
        <a:noFill/>
      </xdr:spPr>
    </xdr:pic>
    <xdr:clientData/>
  </xdr:twoCellAnchor>
  <xdr:twoCellAnchor editAs="oneCell">
    <xdr:from>
      <xdr:col>1</xdr:col>
      <xdr:colOff>1017270</xdr:colOff>
      <xdr:row>1</xdr:row>
      <xdr:rowOff>113030</xdr:rowOff>
    </xdr:from>
    <xdr:to>
      <xdr:col>1</xdr:col>
      <xdr:colOff>1901190</xdr:colOff>
      <xdr:row>3</xdr:row>
      <xdr:rowOff>95836</xdr:rowOff>
    </xdr:to>
    <xdr:pic>
      <xdr:nvPicPr>
        <xdr:cNvPr id="5" name="Picture 4">
          <a:extLst>
            <a:ext uri="{FF2B5EF4-FFF2-40B4-BE49-F238E27FC236}">
              <a16:creationId xmlns:a16="http://schemas.microsoft.com/office/drawing/2014/main" id="{7BBFAE90-680B-431B-B7C3-DA371DD25F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2070" y="303530"/>
          <a:ext cx="885825" cy="359996"/>
        </a:xfrm>
        <a:prstGeom prst="rect">
          <a:avLst/>
        </a:prstGeom>
      </xdr:spPr>
    </xdr:pic>
    <xdr:clientData/>
  </xdr:twoCellAnchor>
  <xdr:twoCellAnchor editAs="oneCell">
    <xdr:from>
      <xdr:col>1</xdr:col>
      <xdr:colOff>4827270</xdr:colOff>
      <xdr:row>1</xdr:row>
      <xdr:rowOff>26035</xdr:rowOff>
    </xdr:from>
    <xdr:to>
      <xdr:col>2</xdr:col>
      <xdr:colOff>246869</xdr:colOff>
      <xdr:row>3</xdr:row>
      <xdr:rowOff>170131</xdr:rowOff>
    </xdr:to>
    <xdr:pic>
      <xdr:nvPicPr>
        <xdr:cNvPr id="6" name="Picture 5" descr="Logo, company name&#10;&#10;Description automatically generated">
          <a:extLst>
            <a:ext uri="{FF2B5EF4-FFF2-40B4-BE49-F238E27FC236}">
              <a16:creationId xmlns:a16="http://schemas.microsoft.com/office/drawing/2014/main" id="{D8B26CAA-9038-431E-A541-1091D2A5A53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132070" y="216535"/>
          <a:ext cx="883285" cy="525096"/>
        </a:xfrm>
        <a:prstGeom prst="rect">
          <a:avLst/>
        </a:prstGeom>
      </xdr:spPr>
    </xdr:pic>
    <xdr:clientData/>
  </xdr:twoCellAnchor>
  <xdr:twoCellAnchor editAs="oneCell">
    <xdr:from>
      <xdr:col>2</xdr:col>
      <xdr:colOff>565150</xdr:colOff>
      <xdr:row>1</xdr:row>
      <xdr:rowOff>100965</xdr:rowOff>
    </xdr:from>
    <xdr:to>
      <xdr:col>5</xdr:col>
      <xdr:colOff>21004</xdr:colOff>
      <xdr:row>3</xdr:row>
      <xdr:rowOff>92026</xdr:rowOff>
    </xdr:to>
    <xdr:pic>
      <xdr:nvPicPr>
        <xdr:cNvPr id="7" name="Picture 6" descr="Logo&#10;&#10;Description automatically generated">
          <a:extLst>
            <a:ext uri="{FF2B5EF4-FFF2-40B4-BE49-F238E27FC236}">
              <a16:creationId xmlns:a16="http://schemas.microsoft.com/office/drawing/2014/main" id="{2DD21FF1-90E9-4B02-81B2-E3571E50C7A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257290" y="291465"/>
          <a:ext cx="1111299" cy="372061"/>
        </a:xfrm>
        <a:prstGeom prst="rect">
          <a:avLst/>
        </a:prstGeom>
      </xdr:spPr>
    </xdr:pic>
    <xdr:clientData/>
  </xdr:twoCellAnchor>
  <xdr:twoCellAnchor editAs="oneCell">
    <xdr:from>
      <xdr:col>1</xdr:col>
      <xdr:colOff>3382010</xdr:colOff>
      <xdr:row>1</xdr:row>
      <xdr:rowOff>144780</xdr:rowOff>
    </xdr:from>
    <xdr:to>
      <xdr:col>1</xdr:col>
      <xdr:colOff>4550410</xdr:colOff>
      <xdr:row>3</xdr:row>
      <xdr:rowOff>53926</xdr:rowOff>
    </xdr:to>
    <xdr:pic>
      <xdr:nvPicPr>
        <xdr:cNvPr id="8" name="Picture 7">
          <a:extLst>
            <a:ext uri="{FF2B5EF4-FFF2-40B4-BE49-F238E27FC236}">
              <a16:creationId xmlns:a16="http://schemas.microsoft.com/office/drawing/2014/main" id="{331263FC-586B-405C-975A-E01727F91D6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3686810" y="335280"/>
          <a:ext cx="1174115" cy="295861"/>
        </a:xfrm>
        <a:prstGeom prst="rect">
          <a:avLst/>
        </a:prstGeom>
        <a:noFill/>
      </xdr:spPr>
    </xdr:pic>
    <xdr:clientData/>
  </xdr:twoCellAnchor>
  <xdr:twoCellAnchor editAs="oneCell">
    <xdr:from>
      <xdr:col>0</xdr:col>
      <xdr:colOff>207059</xdr:colOff>
      <xdr:row>0</xdr:row>
      <xdr:rowOff>62133</xdr:rowOff>
    </xdr:from>
    <xdr:to>
      <xdr:col>1</xdr:col>
      <xdr:colOff>848004</xdr:colOff>
      <xdr:row>3</xdr:row>
      <xdr:rowOff>133204</xdr:rowOff>
    </xdr:to>
    <xdr:pic>
      <xdr:nvPicPr>
        <xdr:cNvPr id="9" name="Picture 8">
          <a:extLst>
            <a:ext uri="{FF2B5EF4-FFF2-40B4-BE49-F238E27FC236}">
              <a16:creationId xmlns:a16="http://schemas.microsoft.com/office/drawing/2014/main" id="{098B6685-79DD-4575-8BBD-4EFEEF6115F3}"/>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07059" y="62133"/>
          <a:ext cx="948676" cy="642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243840</xdr:colOff>
      <xdr:row>2</xdr:row>
      <xdr:rowOff>102577</xdr:rowOff>
    </xdr:from>
    <xdr:to>
      <xdr:col>6</xdr:col>
      <xdr:colOff>0</xdr:colOff>
      <xdr:row>9</xdr:row>
      <xdr:rowOff>119136</xdr:rowOff>
    </xdr:to>
    <xdr:sp macro="" textlink="">
      <xdr:nvSpPr>
        <xdr:cNvPr id="2" name="TextBox 1">
          <a:extLst>
            <a:ext uri="{FF2B5EF4-FFF2-40B4-BE49-F238E27FC236}">
              <a16:creationId xmlns:a16="http://schemas.microsoft.com/office/drawing/2014/main" id="{919F259E-A6E1-46B7-BF91-995D9899AEA1}"/>
            </a:ext>
          </a:extLst>
        </xdr:cNvPr>
        <xdr:cNvSpPr txBox="1"/>
      </xdr:nvSpPr>
      <xdr:spPr>
        <a:xfrm>
          <a:off x="243840" y="483577"/>
          <a:ext cx="7482840" cy="1350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a:spcBef>
              <a:spcPts val="0"/>
            </a:spcBef>
            <a:spcAft>
              <a:spcPts val="0"/>
            </a:spcAft>
            <a:tabLst>
              <a:tab pos="2971800" algn="ctr"/>
              <a:tab pos="5943600" algn="r"/>
            </a:tabLst>
          </a:pPr>
          <a:endParaRPr lang="en-US" sz="1050">
            <a:effectLst/>
            <a:latin typeface="Franklin Gothic Book" panose="020B0503020102020204" pitchFamily="34" charset="0"/>
            <a:ea typeface="Franklin Gothic Book" panose="020B0503020102020204" pitchFamily="34" charset="0"/>
            <a:cs typeface="Times New Roman" panose="02020603050405020304" pitchFamily="18" charset="0"/>
          </a:endParaRPr>
        </a:p>
        <a:p>
          <a:pPr marL="0" marR="0">
            <a:spcBef>
              <a:spcPts val="1200"/>
            </a:spcBef>
            <a:spcAft>
              <a:spcPts val="0"/>
            </a:spcAft>
          </a:pPr>
          <a:r>
            <a:rPr lang="en-US" sz="2000" kern="1400" spc="-5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rPr>
            <a:t>T</a:t>
          </a:r>
          <a:r>
            <a:rPr lang="en-US" sz="2000" kern="1400" spc="-50" baseline="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rPr>
            <a:t>he Economic Benefits of Providing Nonmedical Volunteer Assistance to Older Adults: Impact on Caregiver Stress</a:t>
          </a:r>
          <a:endParaRPr lang="en-US" sz="2000" kern="1400" spc="-50">
            <a:solidFill>
              <a:srgbClr val="006EA2"/>
            </a:solidFill>
            <a:effectLst/>
            <a:latin typeface="Georgia" panose="02040502050405020303" pitchFamily="18" charset="0"/>
            <a:ea typeface="Times New Roman" panose="02020603050405020304" pitchFamily="18" charset="0"/>
            <a:cs typeface="Times New Roman" panose="02020603050405020304" pitchFamily="18" charset="0"/>
          </a:endParaRPr>
        </a:p>
        <a:p>
          <a:pPr marL="0" marR="0">
            <a:spcBef>
              <a:spcPts val="600"/>
            </a:spcBef>
            <a:spcAft>
              <a:spcPts val="0"/>
            </a:spcAft>
          </a:pPr>
          <a:r>
            <a:rPr lang="en-US" sz="1100" cap="all">
              <a:solidFill>
                <a:srgbClr val="2E8541"/>
              </a:solidFill>
              <a:effectLst/>
              <a:latin typeface="Franklin Gothic Demi" panose="020B0703020102020204" pitchFamily="34" charset="0"/>
              <a:ea typeface="Times New Roman" panose="02020603050405020304" pitchFamily="18" charset="0"/>
              <a:cs typeface="Times New Roman" panose="02020603050405020304" pitchFamily="18" charset="0"/>
            </a:rPr>
            <a:t>Methods and Data Sources</a:t>
          </a:r>
          <a:endParaRPr lang="en-US" sz="1100" cap="all" baseline="0">
            <a:solidFill>
              <a:srgbClr val="2E8541"/>
            </a:solidFill>
            <a:effectLst/>
            <a:latin typeface="Franklin Gothic Demi" panose="020B0703020102020204" pitchFamily="34" charset="0"/>
            <a:ea typeface="Times New Roman" panose="02020603050405020304" pitchFamily="18" charset="0"/>
            <a:cs typeface="Times New Roman" panose="02020603050405020304" pitchFamily="18" charset="0"/>
          </a:endParaRPr>
        </a:p>
      </xdr:txBody>
    </xdr:sp>
    <xdr:clientData/>
  </xdr:twoCellAnchor>
  <xdr:twoCellAnchor>
    <xdr:from>
      <xdr:col>0</xdr:col>
      <xdr:colOff>247651</xdr:colOff>
      <xdr:row>11</xdr:row>
      <xdr:rowOff>18459</xdr:rowOff>
    </xdr:from>
    <xdr:to>
      <xdr:col>5</xdr:col>
      <xdr:colOff>1</xdr:colOff>
      <xdr:row>61</xdr:row>
      <xdr:rowOff>0</xdr:rowOff>
    </xdr:to>
    <xdr:sp macro="" textlink="">
      <xdr:nvSpPr>
        <xdr:cNvPr id="3" name="TextBox 2">
          <a:extLst>
            <a:ext uri="{FF2B5EF4-FFF2-40B4-BE49-F238E27FC236}">
              <a16:creationId xmlns:a16="http://schemas.microsoft.com/office/drawing/2014/main" id="{D64D50EA-0E8C-4CFF-8032-EFFE1D015CCF}"/>
            </a:ext>
          </a:extLst>
        </xdr:cNvPr>
        <xdr:cNvSpPr txBox="1"/>
      </xdr:nvSpPr>
      <xdr:spPr>
        <a:xfrm>
          <a:off x="247651" y="2167299"/>
          <a:ext cx="7105650" cy="11068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07000"/>
            </a:lnSpc>
            <a:spcBef>
              <a:spcPts val="0"/>
            </a:spcBef>
            <a:spcAft>
              <a:spcPts val="1440"/>
            </a:spcAft>
          </a:pP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The economic benefits tool first estimates the probability that a caregiver suffers from depression. This analysis draws on two sources: survey responses from caregivers and a study of the relationship between responses to Zarit burden interview (ZBI) questions and the respondent’s probable depression. The tool then uses a study of the cost of major depressive disorder to estimate the medical cost burden incurred for individuals suffering from depression. Additional information regarding these data sources and methods is provided below.</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400" kern="100">
              <a:solidFill>
                <a:srgbClr val="006EA2"/>
              </a:solidFill>
              <a:effectLst/>
              <a:latin typeface="Franklin Gothic Demi" panose="020B0703020102020204" pitchFamily="34" charset="0"/>
              <a:ea typeface="Aptos" panose="020B0004020202020204" pitchFamily="34" charset="0"/>
              <a:cs typeface="Times New Roman" panose="02020603050405020304" pitchFamily="18" charset="0"/>
            </a:rPr>
            <a:t>Probable Depression</a:t>
          </a:r>
          <a:endParaRPr lang="en-US" sz="1200" kern="100">
            <a:solidFill>
              <a:srgbClr val="006EA2"/>
            </a:solidFill>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For each caregiver in the survey dataset, we score the response to each of the six ZBI short form questions as follows:</a:t>
          </a:r>
        </a:p>
        <a:p>
          <a:pPr marL="0" marR="0">
            <a:lnSpc>
              <a:spcPct val="107000"/>
            </a:lnSpc>
            <a:spcBef>
              <a:spcPts val="0"/>
            </a:spcBef>
            <a:spcAft>
              <a:spcPts val="1440"/>
            </a:spcAft>
          </a:pP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endParaRPr lang="en-US" sz="1100" kern="100">
            <a:effectLst/>
            <a:latin typeface="Franklin Gothic Book" panose="020B05030201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endParaRPr lang="en-US" sz="1100" kern="100">
            <a:effectLst/>
            <a:latin typeface="Franklin Gothic Book" panose="020B05030201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An overall ZBI score is computed as the sum of the assigned scores for all six questions. We use a threshold on this sum proposed by Yu and colleagues</a:t>
          </a:r>
          <a:r>
            <a:rPr lang="en-US" sz="1100" kern="100" baseline="30000">
              <a:effectLst/>
              <a:latin typeface="Franklin Gothic Book" panose="020B0503020102020204" pitchFamily="34" charset="0"/>
              <a:ea typeface="Aptos" panose="020B0004020202020204" pitchFamily="34" charset="0"/>
              <a:cs typeface="Times New Roman" panose="02020603050405020304" pitchFamily="18" charset="0"/>
            </a:rPr>
            <a:t>1</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 to establish whether the caregiver has probable depression, where probable depression is indicated by a ZBI score of 9 or greater.</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400" kern="100">
              <a:solidFill>
                <a:srgbClr val="006EA2"/>
              </a:solidFill>
              <a:effectLst/>
              <a:latin typeface="Franklin Gothic Demi" panose="020B0703020102020204" pitchFamily="34" charset="0"/>
              <a:ea typeface="Aptos" panose="020B0004020202020204" pitchFamily="34" charset="0"/>
              <a:cs typeface="Times New Roman" panose="02020603050405020304" pitchFamily="18" charset="0"/>
            </a:rPr>
            <a:t>Treatment for Depression</a:t>
          </a:r>
          <a:endParaRPr lang="en-US" sz="1200" kern="100">
            <a:solidFill>
              <a:srgbClr val="006EA2"/>
            </a:solidFill>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The medical cost of depression is dependent on whether an individual is under treatment for major depressive disorder. For each caregiver with a ZBI score of 9 or greater, we estimate a treatment probability using data from the 2023 National Survey on Drug Use and Health.</a:t>
          </a:r>
          <a:r>
            <a:rPr lang="en-US" sz="1100" kern="100" baseline="30000">
              <a:effectLst/>
              <a:latin typeface="Franklin Gothic Book" panose="020B0503020102020204" pitchFamily="34" charset="0"/>
              <a:ea typeface="Aptos" panose="020B0004020202020204" pitchFamily="34" charset="0"/>
              <a:cs typeface="Times New Roman" panose="02020603050405020304" pitchFamily="18" charset="0"/>
            </a:rPr>
            <a:t>2</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 For each subpopulation, the data indicate the percentage of individuals with depression who received treatment for a major depressive episode in the previous year, where the total U.S. population is subdivided into subpopulations by sex, age group, and race. We select the appropriate percentage for each caregiver based on the sex, age, and race included in the responses to the caregiver survey.</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400" kern="100">
              <a:solidFill>
                <a:srgbClr val="006EA2"/>
              </a:solidFill>
              <a:effectLst/>
              <a:latin typeface="Franklin Gothic Demi" panose="020B0703020102020204" pitchFamily="34" charset="0"/>
              <a:ea typeface="Aptos" panose="020B0004020202020204" pitchFamily="34" charset="0"/>
              <a:cs typeface="Times New Roman" panose="02020603050405020304" pitchFamily="18" charset="0"/>
            </a:rPr>
            <a:t>Treatment Cost</a:t>
          </a:r>
          <a:endParaRPr lang="en-US" sz="1200" kern="100">
            <a:solidFill>
              <a:srgbClr val="006EA2"/>
            </a:solidFill>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The cost of treatment for individuals with major depressive disorder includes both costs for treatment for major depressive disorder and incremental costs of treatment for other conditions that result from the presence of major depressive disorder. Greenberg and colleagues provide estimates of these annual costs per case depending on whether the patient is employed and whether he or she is currently being treated for major depressive disorder.</a:t>
          </a:r>
          <a:r>
            <a:rPr lang="en-US" sz="1100" kern="100" baseline="30000">
              <a:effectLst/>
              <a:latin typeface="Franklin Gothic Book" panose="020B0503020102020204" pitchFamily="34" charset="0"/>
              <a:ea typeface="Aptos" panose="020B0004020202020204" pitchFamily="34" charset="0"/>
              <a:cs typeface="Times New Roman" panose="02020603050405020304" pitchFamily="18" charset="0"/>
            </a:rPr>
            <a:t>3</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 We use these cost data (inflated to 2024 dollars from the 2018 values</a:t>
          </a:r>
          <a:r>
            <a:rPr lang="en-US" sz="1100" kern="100" baseline="0">
              <a:effectLst/>
              <a:latin typeface="Franklin Gothic Book" panose="020B0503020102020204" pitchFamily="34" charset="0"/>
              <a:ea typeface="Aptos" panose="020B0004020202020204" pitchFamily="34" charset="0"/>
              <a:cs typeface="Times New Roman" panose="02020603050405020304" pitchFamily="18" charset="0"/>
            </a:rPr>
            <a:t> in the Greenberg paper) </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along with employment data from the caregiver survey and the probability that each caregiver is being treated for depression to compute an average annual cost for each caregiver with probable depression. We assess a single year of costs to reflect the benefit from a single year of assistance, even though depression-related costs would generally be incurred for multiple years. We compute the sum of these costs separately for caregivers who are currently receiving nonmedical volunteer assistance and for those not yet receiving assistance. The difference in these two costs represents the savings per year.</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400" kern="100">
              <a:solidFill>
                <a:srgbClr val="006EA2"/>
              </a:solidFill>
              <a:effectLst/>
              <a:latin typeface="Franklin Gothic Demi" panose="020B0703020102020204" pitchFamily="34" charset="0"/>
              <a:ea typeface="Aptos" panose="020B0004020202020204" pitchFamily="34" charset="0"/>
              <a:cs typeface="Times New Roman" panose="02020603050405020304" pitchFamily="18" charset="0"/>
            </a:rPr>
            <a:t>Sources</a:t>
          </a:r>
          <a:endParaRPr lang="en-US" sz="1200" kern="100">
            <a:solidFill>
              <a:srgbClr val="006EA2"/>
            </a:solidFill>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100" kern="100" baseline="30000">
              <a:effectLst/>
              <a:latin typeface="Franklin Gothic Book" panose="020B0503020102020204" pitchFamily="34" charset="0"/>
              <a:ea typeface="Aptos" panose="020B0004020202020204" pitchFamily="34" charset="0"/>
              <a:cs typeface="Times New Roman" panose="02020603050405020304" pitchFamily="18" charset="0"/>
            </a:rPr>
            <a:t>1</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 Yu J, Yap P, Liew TM. The optimal short version of the Zarit burden Interview for dementia caregivers: diagnostic utility and externally validated cutoffs. Aging &amp;Mental Health, 23(6), 706-710. </a:t>
          </a:r>
          <a:r>
            <a:rPr lang="en-US" sz="1100" u="sng" kern="100">
              <a:solidFill>
                <a:srgbClr val="467886"/>
              </a:solidFill>
              <a:effectLst/>
              <a:latin typeface="Franklin Gothic Book" panose="020B0503020102020204" pitchFamily="34" charset="0"/>
              <a:ea typeface="Aptos" panose="020B0004020202020204" pitchFamily="34" charset="0"/>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https://doi.org/10.1080/13607863.2018.1450841. </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en-US" sz="1100" u="sng" kern="100" baseline="30000">
              <a:solidFill>
                <a:srgbClr val="467886"/>
              </a:solidFill>
              <a:effectLst/>
              <a:latin typeface="Franklin Gothic Book" panose="020B0503020102020204" pitchFamily="34" charset="0"/>
              <a:ea typeface="Aptos" panose="020B0004020202020204" pitchFamily="34" charset="0"/>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2</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 NSDUH, Welcome to the National Survey on Drug Use and Health (NSDUH). </a:t>
          </a:r>
          <a:r>
            <a:rPr lang="en-US" sz="1100" u="sng" kern="100">
              <a:solidFill>
                <a:srgbClr val="467886"/>
              </a:solidFill>
              <a:effectLst/>
              <a:latin typeface="Franklin Gothic Book" panose="020B0503020102020204" pitchFamily="34" charset="0"/>
              <a:ea typeface="Aptos" panose="020B0004020202020204" pitchFamily="34" charset="0"/>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National Survey on Drug Use and Health</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1440"/>
            </a:spcAft>
          </a:pPr>
          <a:r>
            <a:rPr lang="fr-FR" sz="1100" kern="100" baseline="30000">
              <a:effectLst/>
              <a:latin typeface="Franklin Gothic Book" panose="020B0503020102020204" pitchFamily="34" charset="0"/>
              <a:ea typeface="Aptos" panose="020B0004020202020204" pitchFamily="34" charset="0"/>
              <a:cs typeface="Times New Roman" panose="02020603050405020304" pitchFamily="18" charset="0"/>
            </a:rPr>
            <a:t>3</a:t>
          </a:r>
          <a:r>
            <a:rPr lang="fr-FR" sz="1100" kern="100">
              <a:effectLst/>
              <a:latin typeface="Franklin Gothic Book" panose="020B0503020102020204" pitchFamily="34" charset="0"/>
              <a:ea typeface="Aptos" panose="020B0004020202020204" pitchFamily="34" charset="0"/>
              <a:cs typeface="Times New Roman" panose="02020603050405020304" pitchFamily="18" charset="0"/>
            </a:rPr>
            <a:t> Greenberg, P.E., Fournier, AA., Sisitsky, T. et al. </a:t>
          </a:r>
          <a:r>
            <a:rPr lang="en-US" sz="1100" kern="100">
              <a:effectLst/>
              <a:latin typeface="Franklin Gothic Book" panose="020B0503020102020204" pitchFamily="34" charset="0"/>
              <a:ea typeface="Aptos" panose="020B0004020202020204" pitchFamily="34" charset="0"/>
              <a:cs typeface="Times New Roman" panose="02020603050405020304" pitchFamily="18" charset="0"/>
            </a:rPr>
            <a:t>The Economic Burden of Adults with Major Depressive Disorder in the United States (2010 and 2018). </a:t>
          </a:r>
          <a:r>
            <a:rPr lang="fr-FR" sz="1100" kern="100">
              <a:effectLst/>
              <a:latin typeface="Franklin Gothic Book" panose="020B0503020102020204" pitchFamily="34" charset="0"/>
              <a:ea typeface="Aptos" panose="020B0004020202020204" pitchFamily="34" charset="0"/>
              <a:cs typeface="Times New Roman" panose="02020603050405020304" pitchFamily="18" charset="0"/>
            </a:rPr>
            <a:t>PharmacoEconomics 39, 653–665 (2021). </a:t>
          </a:r>
          <a:r>
            <a:rPr lang="fr-FR" sz="1100" u="sng" kern="100">
              <a:solidFill>
                <a:srgbClr val="467886"/>
              </a:solidFill>
              <a:effectLst/>
              <a:latin typeface="Franklin Gothic Book" panose="020B0503020102020204" pitchFamily="34" charset="0"/>
              <a:ea typeface="Aptos" panose="020B0004020202020204" pitchFamily="34" charset="0"/>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https://doi.org/10.1007/s40273-021-01019-4</a:t>
          </a:r>
          <a:r>
            <a:rPr lang="fr-FR" sz="1100" kern="100">
              <a:effectLst/>
              <a:latin typeface="Franklin Gothic Book" panose="020B0503020102020204" pitchFamily="34" charset="0"/>
              <a:ea typeface="Aptos" panose="020B0004020202020204" pitchFamily="34" charset="0"/>
              <a:cs typeface="Times New Roman" panose="02020603050405020304" pitchFamily="18" charset="0"/>
            </a:rPr>
            <a:t>. </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gn="l">
            <a:spcBef>
              <a:spcPts val="0"/>
            </a:spcBef>
            <a:spcAft>
              <a:spcPts val="0"/>
            </a:spcAft>
            <a:tabLst>
              <a:tab pos="2971800" algn="ctr"/>
              <a:tab pos="5943600" algn="r"/>
            </a:tabLst>
          </a:pPr>
          <a:endParaRPr lang="en-US" sz="1100" cap="all" baseline="0">
            <a:solidFill>
              <a:srgbClr val="0085AD"/>
            </a:solidFill>
            <a:effectLst/>
            <a:latin typeface="Franklin Gothic Book" panose="020B0503020102020204" pitchFamily="34" charset="0"/>
            <a:ea typeface="Times New Roman" panose="02020603050405020304" pitchFamily="18" charset="0"/>
            <a:cs typeface="Times New Roman" panose="02020603050405020304" pitchFamily="18" charset="0"/>
          </a:endParaRPr>
        </a:p>
      </xdr:txBody>
    </xdr:sp>
    <xdr:clientData/>
  </xdr:twoCellAnchor>
  <xdr:twoCellAnchor>
    <xdr:from>
      <xdr:col>1</xdr:col>
      <xdr:colOff>4538589</xdr:colOff>
      <xdr:row>53</xdr:row>
      <xdr:rowOff>129247</xdr:rowOff>
    </xdr:from>
    <xdr:to>
      <xdr:col>4</xdr:col>
      <xdr:colOff>129540</xdr:colOff>
      <xdr:row>54</xdr:row>
      <xdr:rowOff>136573</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4626C3B6-2ABF-4CAC-8D75-5D20D5602BED}"/>
            </a:ext>
          </a:extLst>
        </xdr:cNvPr>
        <xdr:cNvSpPr/>
      </xdr:nvSpPr>
      <xdr:spPr>
        <a:xfrm>
          <a:off x="4843389" y="11833567"/>
          <a:ext cx="2266071" cy="19782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9380</xdr:colOff>
      <xdr:row>48</xdr:row>
      <xdr:rowOff>29308</xdr:rowOff>
    </xdr:from>
    <xdr:to>
      <xdr:col>1</xdr:col>
      <xdr:colOff>3200400</xdr:colOff>
      <xdr:row>49</xdr:row>
      <xdr:rowOff>30480</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A8F8510D-621F-4F99-8093-CAE7A26A59DE}"/>
            </a:ext>
          </a:extLst>
        </xdr:cNvPr>
        <xdr:cNvSpPr/>
      </xdr:nvSpPr>
      <xdr:spPr>
        <a:xfrm>
          <a:off x="314180" y="10781128"/>
          <a:ext cx="3191020" cy="19167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2148840</xdr:colOff>
      <xdr:row>1</xdr:row>
      <xdr:rowOff>108585</xdr:rowOff>
    </xdr:from>
    <xdr:to>
      <xdr:col>1</xdr:col>
      <xdr:colOff>3116580</xdr:colOff>
      <xdr:row>3</xdr:row>
      <xdr:rowOff>78056</xdr:rowOff>
    </xdr:to>
    <xdr:pic>
      <xdr:nvPicPr>
        <xdr:cNvPr id="9" name="Picture 8">
          <a:extLst>
            <a:ext uri="{FF2B5EF4-FFF2-40B4-BE49-F238E27FC236}">
              <a16:creationId xmlns:a16="http://schemas.microsoft.com/office/drawing/2014/main" id="{B38BC36B-5946-4932-8D7D-A6CA3A7AC24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53640" y="299085"/>
          <a:ext cx="967740" cy="350471"/>
        </a:xfrm>
        <a:prstGeom prst="rect">
          <a:avLst/>
        </a:prstGeom>
        <a:noFill/>
      </xdr:spPr>
    </xdr:pic>
    <xdr:clientData/>
  </xdr:twoCellAnchor>
  <xdr:twoCellAnchor editAs="oneCell">
    <xdr:from>
      <xdr:col>1</xdr:col>
      <xdr:colOff>1017270</xdr:colOff>
      <xdr:row>1</xdr:row>
      <xdr:rowOff>113030</xdr:rowOff>
    </xdr:from>
    <xdr:to>
      <xdr:col>1</xdr:col>
      <xdr:colOff>1903095</xdr:colOff>
      <xdr:row>3</xdr:row>
      <xdr:rowOff>82501</xdr:rowOff>
    </xdr:to>
    <xdr:pic>
      <xdr:nvPicPr>
        <xdr:cNvPr id="11" name="Picture 10">
          <a:extLst>
            <a:ext uri="{FF2B5EF4-FFF2-40B4-BE49-F238E27FC236}">
              <a16:creationId xmlns:a16="http://schemas.microsoft.com/office/drawing/2014/main" id="{F1643E1A-2E25-447F-AE2F-802567F043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22070" y="303530"/>
          <a:ext cx="885825" cy="350471"/>
        </a:xfrm>
        <a:prstGeom prst="rect">
          <a:avLst/>
        </a:prstGeom>
      </xdr:spPr>
    </xdr:pic>
    <xdr:clientData/>
  </xdr:twoCellAnchor>
  <xdr:twoCellAnchor editAs="oneCell">
    <xdr:from>
      <xdr:col>1</xdr:col>
      <xdr:colOff>4827270</xdr:colOff>
      <xdr:row>1</xdr:row>
      <xdr:rowOff>26035</xdr:rowOff>
    </xdr:from>
    <xdr:to>
      <xdr:col>2</xdr:col>
      <xdr:colOff>330835</xdr:colOff>
      <xdr:row>3</xdr:row>
      <xdr:rowOff>170131</xdr:rowOff>
    </xdr:to>
    <xdr:pic>
      <xdr:nvPicPr>
        <xdr:cNvPr id="12" name="Picture 11" descr="Logo, company name&#10;&#10;Description automatically generated">
          <a:extLst>
            <a:ext uri="{FF2B5EF4-FFF2-40B4-BE49-F238E27FC236}">
              <a16:creationId xmlns:a16="http://schemas.microsoft.com/office/drawing/2014/main" id="{0D2D6C0D-5C14-49FD-ABD1-F1A78724F09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132070" y="216535"/>
          <a:ext cx="890905" cy="525096"/>
        </a:xfrm>
        <a:prstGeom prst="rect">
          <a:avLst/>
        </a:prstGeom>
      </xdr:spPr>
    </xdr:pic>
    <xdr:clientData/>
  </xdr:twoCellAnchor>
  <xdr:twoCellAnchor editAs="oneCell">
    <xdr:from>
      <xdr:col>2</xdr:col>
      <xdr:colOff>565150</xdr:colOff>
      <xdr:row>1</xdr:row>
      <xdr:rowOff>100965</xdr:rowOff>
    </xdr:from>
    <xdr:to>
      <xdr:col>5</xdr:col>
      <xdr:colOff>9574</xdr:colOff>
      <xdr:row>3</xdr:row>
      <xdr:rowOff>99646</xdr:rowOff>
    </xdr:to>
    <xdr:pic>
      <xdr:nvPicPr>
        <xdr:cNvPr id="13" name="Picture 12" descr="Logo&#10;&#10;Description automatically generated">
          <a:extLst>
            <a:ext uri="{FF2B5EF4-FFF2-40B4-BE49-F238E27FC236}">
              <a16:creationId xmlns:a16="http://schemas.microsoft.com/office/drawing/2014/main" id="{097AF9A3-B8D8-4D76-98C3-7835B7B2D50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257290" y="291465"/>
          <a:ext cx="1105584" cy="379681"/>
        </a:xfrm>
        <a:prstGeom prst="rect">
          <a:avLst/>
        </a:prstGeom>
      </xdr:spPr>
    </xdr:pic>
    <xdr:clientData/>
  </xdr:twoCellAnchor>
  <xdr:twoCellAnchor editAs="oneCell">
    <xdr:from>
      <xdr:col>1</xdr:col>
      <xdr:colOff>3382010</xdr:colOff>
      <xdr:row>1</xdr:row>
      <xdr:rowOff>144780</xdr:rowOff>
    </xdr:from>
    <xdr:to>
      <xdr:col>1</xdr:col>
      <xdr:colOff>4548505</xdr:colOff>
      <xdr:row>3</xdr:row>
      <xdr:rowOff>52021</xdr:rowOff>
    </xdr:to>
    <xdr:pic>
      <xdr:nvPicPr>
        <xdr:cNvPr id="14" name="Picture 13">
          <a:extLst>
            <a:ext uri="{FF2B5EF4-FFF2-40B4-BE49-F238E27FC236}">
              <a16:creationId xmlns:a16="http://schemas.microsoft.com/office/drawing/2014/main" id="{F87644FE-F6EE-4CA8-85EE-4A3B7DF8FF4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bwMode="auto">
        <a:xfrm>
          <a:off x="3686810" y="335280"/>
          <a:ext cx="1166495" cy="288241"/>
        </a:xfrm>
        <a:prstGeom prst="rect">
          <a:avLst/>
        </a:prstGeom>
        <a:noFill/>
      </xdr:spPr>
    </xdr:pic>
    <xdr:clientData/>
  </xdr:twoCellAnchor>
  <xdr:twoCellAnchor editAs="oneCell">
    <xdr:from>
      <xdr:col>1</xdr:col>
      <xdr:colOff>1478280</xdr:colOff>
      <xdr:row>18</xdr:row>
      <xdr:rowOff>109899</xdr:rowOff>
    </xdr:from>
    <xdr:to>
      <xdr:col>6</xdr:col>
      <xdr:colOff>0</xdr:colOff>
      <xdr:row>24</xdr:row>
      <xdr:rowOff>53340</xdr:rowOff>
    </xdr:to>
    <xdr:pic>
      <xdr:nvPicPr>
        <xdr:cNvPr id="15" name="Picture 14">
          <a:extLst>
            <a:ext uri="{FF2B5EF4-FFF2-40B4-BE49-F238E27FC236}">
              <a16:creationId xmlns:a16="http://schemas.microsoft.com/office/drawing/2014/main" id="{9C4424EF-3AC0-4EDD-B936-C3CE0671A08F}"/>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83080" y="3912279"/>
          <a:ext cx="5943600" cy="1360761"/>
        </a:xfrm>
        <a:prstGeom prst="rect">
          <a:avLst/>
        </a:prstGeom>
        <a:noFill/>
        <a:ln>
          <a:noFill/>
        </a:ln>
      </xdr:spPr>
    </xdr:pic>
    <xdr:clientData/>
  </xdr:twoCellAnchor>
  <xdr:twoCellAnchor>
    <xdr:from>
      <xdr:col>1</xdr:col>
      <xdr:colOff>4530969</xdr:colOff>
      <xdr:row>49</xdr:row>
      <xdr:rowOff>175554</xdr:rowOff>
    </xdr:from>
    <xdr:to>
      <xdr:col>4</xdr:col>
      <xdr:colOff>121920</xdr:colOff>
      <xdr:row>50</xdr:row>
      <xdr:rowOff>182880</xdr:rowOff>
    </xdr:to>
    <xdr:sp macro="" textlink="">
      <xdr:nvSpPr>
        <xdr:cNvPr id="16" name="Rectangle 15">
          <a:hlinkClick xmlns:r="http://schemas.openxmlformats.org/officeDocument/2006/relationships" r:id="rId9"/>
          <a:extLst>
            <a:ext uri="{FF2B5EF4-FFF2-40B4-BE49-F238E27FC236}">
              <a16:creationId xmlns:a16="http://schemas.microsoft.com/office/drawing/2014/main" id="{35563F4D-A74C-4E6C-A54F-DB639A18A9BE}"/>
            </a:ext>
          </a:extLst>
        </xdr:cNvPr>
        <xdr:cNvSpPr/>
      </xdr:nvSpPr>
      <xdr:spPr>
        <a:xfrm>
          <a:off x="4835769" y="11117874"/>
          <a:ext cx="2266071" cy="19782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247651</xdr:colOff>
      <xdr:row>11</xdr:row>
      <xdr:rowOff>18459</xdr:rowOff>
    </xdr:from>
    <xdr:to>
      <xdr:col>1</xdr:col>
      <xdr:colOff>2208922</xdr:colOff>
      <xdr:row>11</xdr:row>
      <xdr:rowOff>216285</xdr:rowOff>
    </xdr:to>
    <xdr:sp macro="" textlink="">
      <xdr:nvSpPr>
        <xdr:cNvPr id="17" name="Rectangle 16">
          <a:hlinkClick xmlns:r="http://schemas.openxmlformats.org/officeDocument/2006/relationships" r:id="rId1"/>
          <a:extLst>
            <a:ext uri="{FF2B5EF4-FFF2-40B4-BE49-F238E27FC236}">
              <a16:creationId xmlns:a16="http://schemas.microsoft.com/office/drawing/2014/main" id="{2BB40689-616F-4BEA-99E0-172C35EC7CCC}"/>
            </a:ext>
          </a:extLst>
        </xdr:cNvPr>
        <xdr:cNvSpPr/>
      </xdr:nvSpPr>
      <xdr:spPr>
        <a:xfrm>
          <a:off x="247651" y="2167299"/>
          <a:ext cx="2266071" cy="19782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95251</xdr:colOff>
      <xdr:row>11</xdr:row>
      <xdr:rowOff>170859</xdr:rowOff>
    </xdr:from>
    <xdr:to>
      <xdr:col>1</xdr:col>
      <xdr:colOff>2361322</xdr:colOff>
      <xdr:row>12</xdr:row>
      <xdr:rowOff>132465</xdr:rowOff>
    </xdr:to>
    <xdr:sp macro="" textlink="">
      <xdr:nvSpPr>
        <xdr:cNvPr id="18" name="Rectangle 17">
          <a:hlinkClick xmlns:r="http://schemas.openxmlformats.org/officeDocument/2006/relationships" r:id="rId1"/>
          <a:extLst>
            <a:ext uri="{FF2B5EF4-FFF2-40B4-BE49-F238E27FC236}">
              <a16:creationId xmlns:a16="http://schemas.microsoft.com/office/drawing/2014/main" id="{9BA59C36-67DA-4C9B-AB3C-AE62A83424C1}"/>
            </a:ext>
          </a:extLst>
        </xdr:cNvPr>
        <xdr:cNvSpPr/>
      </xdr:nvSpPr>
      <xdr:spPr>
        <a:xfrm>
          <a:off x="400051" y="2319699"/>
          <a:ext cx="2266071" cy="19782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247651</xdr:colOff>
      <xdr:row>12</xdr:row>
      <xdr:rowOff>87039</xdr:rowOff>
    </xdr:from>
    <xdr:to>
      <xdr:col>1</xdr:col>
      <xdr:colOff>2513722</xdr:colOff>
      <xdr:row>13</xdr:row>
      <xdr:rowOff>48645</xdr:rowOff>
    </xdr:to>
    <xdr:sp macro="" textlink="">
      <xdr:nvSpPr>
        <xdr:cNvPr id="19" name="Rectangle 18">
          <a:hlinkClick xmlns:r="http://schemas.openxmlformats.org/officeDocument/2006/relationships" r:id="rId1"/>
          <a:extLst>
            <a:ext uri="{FF2B5EF4-FFF2-40B4-BE49-F238E27FC236}">
              <a16:creationId xmlns:a16="http://schemas.microsoft.com/office/drawing/2014/main" id="{7D1ABB58-D438-48CE-9AFE-3D8CCC1541B7}"/>
            </a:ext>
          </a:extLst>
        </xdr:cNvPr>
        <xdr:cNvSpPr/>
      </xdr:nvSpPr>
      <xdr:spPr>
        <a:xfrm>
          <a:off x="552451" y="2472099"/>
          <a:ext cx="2266071" cy="19782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400051</xdr:colOff>
      <xdr:row>13</xdr:row>
      <xdr:rowOff>3219</xdr:rowOff>
    </xdr:from>
    <xdr:to>
      <xdr:col>1</xdr:col>
      <xdr:colOff>2666122</xdr:colOff>
      <xdr:row>13</xdr:row>
      <xdr:rowOff>201045</xdr:rowOff>
    </xdr:to>
    <xdr:sp macro="" textlink="">
      <xdr:nvSpPr>
        <xdr:cNvPr id="20" name="Rectangle 19">
          <a:hlinkClick xmlns:r="http://schemas.openxmlformats.org/officeDocument/2006/relationships" r:id="rId9"/>
          <a:extLst>
            <a:ext uri="{FF2B5EF4-FFF2-40B4-BE49-F238E27FC236}">
              <a16:creationId xmlns:a16="http://schemas.microsoft.com/office/drawing/2014/main" id="{C0278738-5494-41AE-A16C-AAE229B7D50A}"/>
            </a:ext>
          </a:extLst>
        </xdr:cNvPr>
        <xdr:cNvSpPr/>
      </xdr:nvSpPr>
      <xdr:spPr>
        <a:xfrm>
          <a:off x="704851" y="2624499"/>
          <a:ext cx="2266071" cy="19782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249555</xdr:colOff>
      <xdr:row>0</xdr:row>
      <xdr:rowOff>26670</xdr:rowOff>
    </xdr:from>
    <xdr:to>
      <xdr:col>1</xdr:col>
      <xdr:colOff>899146</xdr:colOff>
      <xdr:row>3</xdr:row>
      <xdr:rowOff>116791</xdr:rowOff>
    </xdr:to>
    <xdr:pic>
      <xdr:nvPicPr>
        <xdr:cNvPr id="5" name="Picture 4">
          <a:extLst>
            <a:ext uri="{FF2B5EF4-FFF2-40B4-BE49-F238E27FC236}">
              <a16:creationId xmlns:a16="http://schemas.microsoft.com/office/drawing/2014/main" id="{326AE6E1-50CC-42F3-B56F-6F96F78AE6B5}"/>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49555" y="26670"/>
          <a:ext cx="954391" cy="661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320040</xdr:colOff>
      <xdr:row>67</xdr:row>
      <xdr:rowOff>106680</xdr:rowOff>
    </xdr:from>
    <xdr:to>
      <xdr:col>10</xdr:col>
      <xdr:colOff>472440</xdr:colOff>
      <xdr:row>68</xdr:row>
      <xdr:rowOff>83820</xdr:rowOff>
    </xdr:to>
    <xdr:sp macro="" textlink="">
      <xdr:nvSpPr>
        <xdr:cNvPr id="7169" name="_x0000_s0">
          <a:extLst>
            <a:ext uri="{FF2B5EF4-FFF2-40B4-BE49-F238E27FC236}">
              <a16:creationId xmlns:a16="http://schemas.microsoft.com/office/drawing/2014/main" id="{2AC2B245-BD9F-1A35-23FC-EC5F8542783C}"/>
            </a:ext>
          </a:extLst>
        </xdr:cNvPr>
        <xdr:cNvSpPr txBox="1">
          <a:spLocks noChangeArrowheads="1"/>
        </xdr:cNvSpPr>
      </xdr:nvSpPr>
      <xdr:spPr bwMode="auto">
        <a:xfrm>
          <a:off x="7208520" y="12512040"/>
          <a:ext cx="15240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000000"/>
              </a:solidFill>
              <a:latin typeface="Calibri"/>
              <a:ea typeface="Calibri"/>
              <a:cs typeface="Calibri"/>
            </a:rPr>
            <a:t>5</a:t>
          </a:r>
        </a:p>
      </xdr:txBody>
    </xdr:sp>
    <xdr:clientData/>
  </xdr:twoCellAnchor>
</xdr:wsDr>
</file>

<file path=xl/persons/person.xml><?xml version="1.0" encoding="utf-8"?>
<personList xmlns="http://schemas.microsoft.com/office/spreadsheetml/2018/threadedcomments" xmlns:x="http://schemas.openxmlformats.org/spreadsheetml/2006/main">
  <person displayName="George Miller" id="{5E7DDE17-ADAC-4A9B-9385-00DD3C79806A}" userId="S::George.Miller@Altarum.org::12264dde-3619-4e3d-9c93-9fb433578d3e"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2" dT="2024-04-04T19:13:31.01" personId="{5E7DDE17-ADAC-4A9B-9385-00DD3C79806A}" id="{1D0AE38D-B11C-42A1-9C78-3599B8C16084}">
    <text xml:space="preserve">Treats blanks as female (more prevalent than male; only affects mortality) </text>
  </threadedComment>
  <threadedComment ref="Q2" dT="2024-12-31T15:34:36.07" personId="{5E7DDE17-ADAC-4A9B-9385-00DD3C79806A}" id="{8C7A9E17-0381-4DFE-AAD3-0F8F7852DA46}" parentId="{1D0AE38D-B11C-42A1-9C78-3599B8C16084}">
    <text>Now affects cost, not mortality</text>
  </threadedComment>
  <threadedComment ref="R2" dT="2024-11-25T16:54:37.68" personId="{5E7DDE17-ADAC-4A9B-9385-00DD3C79806A}" id="{046003FD-6A90-46AE-BE37-A23FF6844C98}">
    <text>Assumed missing data for caregivers under 18</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DFF86-13D2-4665-BA4F-91AC894C9702}">
  <sheetPr>
    <tabColor theme="3"/>
  </sheetPr>
  <dimension ref="A1:I47"/>
  <sheetViews>
    <sheetView showGridLines="0" showRowColHeaders="0" zoomScale="130" zoomScaleNormal="130" workbookViewId="0">
      <selection activeCell="A47" sqref="A47"/>
    </sheetView>
  </sheetViews>
  <sheetFormatPr defaultColWidth="0" defaultRowHeight="0" customHeight="1" zeroHeight="1" x14ac:dyDescent="0.35"/>
  <cols>
    <col min="1" max="1" width="4.44140625" style="41" customWidth="1"/>
    <col min="2" max="2" width="78.5546875" style="42" customWidth="1"/>
    <col min="3" max="3" width="13.33203125" style="41" customWidth="1"/>
    <col min="4" max="6" width="5.44140625" style="41" customWidth="1"/>
    <col min="7" max="7" width="11.6640625" style="41" hidden="1" customWidth="1"/>
    <col min="8" max="8" width="9.33203125" style="41" hidden="1" customWidth="1"/>
    <col min="9" max="9" width="12.33203125" style="41" hidden="1" customWidth="1"/>
    <col min="10" max="16384" width="9.33203125" style="41" hidden="1"/>
  </cols>
  <sheetData>
    <row r="1" spans="1:9" ht="15" x14ac:dyDescent="0.35"/>
    <row r="2" spans="1:9" ht="15" x14ac:dyDescent="0.35"/>
    <row r="3" spans="1:9" ht="15" x14ac:dyDescent="0.35"/>
    <row r="4" spans="1:9" ht="15" x14ac:dyDescent="0.35"/>
    <row r="5" spans="1:9" ht="15" x14ac:dyDescent="0.35"/>
    <row r="6" spans="1:9" ht="15" x14ac:dyDescent="0.35"/>
    <row r="7" spans="1:9" ht="15" x14ac:dyDescent="0.35"/>
    <row r="8" spans="1:9" ht="15" x14ac:dyDescent="0.35"/>
    <row r="9" spans="1:9" ht="15" x14ac:dyDescent="0.35"/>
    <row r="10" spans="1:9" s="43" customFormat="1" ht="15.6" thickBot="1" x14ac:dyDescent="0.4">
      <c r="B10" s="44"/>
    </row>
    <row r="11" spans="1:9" s="66" customFormat="1" ht="18.600000000000001" customHeight="1" thickTop="1" x14ac:dyDescent="0.35">
      <c r="B11" s="67"/>
    </row>
    <row r="12" spans="1:9" s="68" customFormat="1" ht="18.600000000000001" customHeight="1" x14ac:dyDescent="0.3">
      <c r="B12" s="69"/>
      <c r="C12" s="70"/>
      <c r="D12" s="53"/>
      <c r="E12" s="53"/>
    </row>
    <row r="13" spans="1:9" s="68" customFormat="1" ht="18.600000000000001" customHeight="1" x14ac:dyDescent="0.3">
      <c r="A13" s="71"/>
      <c r="B13" s="87"/>
      <c r="C13" s="87"/>
      <c r="D13" s="87"/>
      <c r="E13" s="87"/>
      <c r="F13" s="71"/>
      <c r="G13" s="72"/>
      <c r="I13" s="73"/>
    </row>
    <row r="14" spans="1:9" s="68" customFormat="1" ht="18.600000000000001" customHeight="1" x14ac:dyDescent="0.3">
      <c r="A14" s="74"/>
      <c r="B14" s="90"/>
      <c r="C14" s="90"/>
      <c r="D14" s="90"/>
      <c r="E14" s="90"/>
      <c r="F14" s="74"/>
    </row>
    <row r="15" spans="1:9" s="68" customFormat="1" ht="18.600000000000001" customHeight="1" x14ac:dyDescent="0.3">
      <c r="B15" s="53"/>
      <c r="C15" s="75"/>
      <c r="D15" s="53"/>
      <c r="E15" s="53"/>
    </row>
    <row r="16" spans="1:9" s="68" customFormat="1" ht="18.600000000000001" customHeight="1" x14ac:dyDescent="0.3">
      <c r="B16" s="53"/>
      <c r="C16" s="76"/>
      <c r="D16" s="53"/>
      <c r="E16" s="53"/>
    </row>
    <row r="17" spans="1:5" s="68" customFormat="1" ht="18.600000000000001" customHeight="1" x14ac:dyDescent="0.3">
      <c r="B17" s="77"/>
      <c r="C17" s="77"/>
      <c r="D17" s="77"/>
      <c r="E17" s="77"/>
    </row>
    <row r="18" spans="1:5" s="68" customFormat="1" ht="18.600000000000001" customHeight="1" x14ac:dyDescent="0.3">
      <c r="A18" s="71"/>
      <c r="B18" s="87"/>
      <c r="C18" s="87"/>
      <c r="D18" s="87"/>
      <c r="E18" s="87"/>
    </row>
    <row r="19" spans="1:5" s="68" customFormat="1" ht="18.600000000000001" customHeight="1" x14ac:dyDescent="0.3">
      <c r="B19" s="91"/>
      <c r="C19" s="91"/>
      <c r="D19" s="91"/>
      <c r="E19" s="91"/>
    </row>
    <row r="20" spans="1:5" s="68" customFormat="1" ht="18.600000000000001" customHeight="1" x14ac:dyDescent="0.3">
      <c r="B20" s="92"/>
      <c r="C20" s="92"/>
      <c r="D20" s="53"/>
      <c r="E20" s="53"/>
    </row>
    <row r="21" spans="1:5" s="68" customFormat="1" ht="18.600000000000001" customHeight="1" x14ac:dyDescent="0.3">
      <c r="B21" s="53"/>
      <c r="C21" s="53"/>
      <c r="D21" s="53"/>
      <c r="E21" s="53"/>
    </row>
    <row r="22" spans="1:5" s="68" customFormat="1" ht="18.600000000000001" customHeight="1" x14ac:dyDescent="0.3">
      <c r="B22" s="53"/>
      <c r="C22" s="54"/>
      <c r="D22" s="53"/>
      <c r="E22" s="53"/>
    </row>
    <row r="23" spans="1:5" s="68" customFormat="1" ht="18.600000000000001" customHeight="1" x14ac:dyDescent="0.3">
      <c r="B23" s="53"/>
      <c r="C23" s="54"/>
      <c r="D23" s="53"/>
      <c r="E23" s="53"/>
    </row>
    <row r="24" spans="1:5" s="68" customFormat="1" ht="18.600000000000001" customHeight="1" x14ac:dyDescent="0.3">
      <c r="B24" s="53"/>
      <c r="C24" s="54"/>
      <c r="D24" s="53"/>
      <c r="E24" s="53"/>
    </row>
    <row r="25" spans="1:5" s="68" customFormat="1" ht="18.600000000000001" customHeight="1" x14ac:dyDescent="0.3">
      <c r="B25" s="87"/>
      <c r="C25" s="87"/>
      <c r="D25" s="87"/>
      <c r="E25" s="87"/>
    </row>
    <row r="26" spans="1:5" s="68" customFormat="1" ht="18.600000000000001" customHeight="1" x14ac:dyDescent="0.3">
      <c r="B26" s="87"/>
      <c r="C26" s="87"/>
      <c r="D26" s="87"/>
      <c r="E26" s="87"/>
    </row>
    <row r="27" spans="1:5" s="68" customFormat="1" ht="18.600000000000001" customHeight="1" x14ac:dyDescent="0.3">
      <c r="B27" s="69"/>
      <c r="C27" s="70"/>
      <c r="D27" s="53"/>
      <c r="E27" s="53"/>
    </row>
    <row r="28" spans="1:5" s="68" customFormat="1" ht="18.600000000000001" customHeight="1" x14ac:dyDescent="0.3">
      <c r="B28" s="78"/>
    </row>
    <row r="29" spans="1:5" s="45" customFormat="1" ht="18.600000000000001" customHeight="1" x14ac:dyDescent="0.3">
      <c r="B29" s="88"/>
      <c r="C29" s="88"/>
      <c r="D29" s="88"/>
      <c r="E29" s="88"/>
    </row>
    <row r="30" spans="1:5" s="45" customFormat="1" ht="18.600000000000001" customHeight="1" x14ac:dyDescent="0.3">
      <c r="B30" s="47"/>
      <c r="C30" s="56"/>
      <c r="D30" s="47"/>
      <c r="E30" s="47"/>
    </row>
    <row r="31" spans="1:5" s="45" customFormat="1" ht="18.600000000000001" customHeight="1" x14ac:dyDescent="0.3">
      <c r="B31" s="47"/>
      <c r="C31" s="56"/>
      <c r="D31" s="47"/>
      <c r="E31" s="47"/>
    </row>
    <row r="32" spans="1:5" s="45" customFormat="1" ht="18.600000000000001" customHeight="1" x14ac:dyDescent="0.3">
      <c r="B32" s="47"/>
      <c r="C32" s="58"/>
      <c r="D32" s="47"/>
      <c r="E32" s="47"/>
    </row>
    <row r="33" spans="2:5" s="45" customFormat="1" ht="18.600000000000001" customHeight="1" x14ac:dyDescent="0.3">
      <c r="B33" s="88"/>
      <c r="C33" s="88"/>
      <c r="D33" s="88"/>
      <c r="E33" s="88"/>
    </row>
    <row r="34" spans="2:5" s="45" customFormat="1" ht="18.600000000000001" customHeight="1" x14ac:dyDescent="0.3">
      <c r="B34" s="47"/>
      <c r="C34" s="59"/>
      <c r="D34" s="47"/>
      <c r="E34" s="47"/>
    </row>
    <row r="35" spans="2:5" s="45" customFormat="1" ht="18.600000000000001" customHeight="1" x14ac:dyDescent="0.3">
      <c r="B35" s="47"/>
      <c r="C35" s="59"/>
      <c r="D35" s="47"/>
      <c r="E35" s="47"/>
    </row>
    <row r="36" spans="2:5" s="45" customFormat="1" ht="18.600000000000001" customHeight="1" x14ac:dyDescent="0.3">
      <c r="B36" s="47"/>
      <c r="C36" s="59"/>
      <c r="D36" s="47"/>
      <c r="E36" s="47"/>
    </row>
    <row r="37" spans="2:5" s="45" customFormat="1" ht="18.600000000000001" customHeight="1" x14ac:dyDescent="0.3">
      <c r="B37" s="47"/>
      <c r="C37" s="56"/>
      <c r="D37" s="47"/>
      <c r="E37" s="47"/>
    </row>
    <row r="38" spans="2:5" s="45" customFormat="1" ht="18.600000000000001" customHeight="1" x14ac:dyDescent="0.3">
      <c r="B38" s="47"/>
      <c r="C38" s="60"/>
      <c r="D38" s="47"/>
      <c r="E38" s="47"/>
    </row>
    <row r="39" spans="2:5" s="45" customFormat="1" ht="18.600000000000001" customHeight="1" x14ac:dyDescent="0.3">
      <c r="B39" s="47"/>
      <c r="C39" s="60"/>
      <c r="D39" s="47"/>
      <c r="E39" s="47"/>
    </row>
    <row r="40" spans="2:5" s="45" customFormat="1" ht="18.600000000000001" customHeight="1" x14ac:dyDescent="0.3">
      <c r="B40" s="47"/>
      <c r="C40" s="61"/>
      <c r="D40" s="47"/>
      <c r="E40" s="47"/>
    </row>
    <row r="41" spans="2:5" s="45" customFormat="1" ht="18.600000000000001" customHeight="1" x14ac:dyDescent="0.3">
      <c r="B41" s="62"/>
      <c r="C41" s="61"/>
      <c r="D41" s="47"/>
      <c r="E41" s="47"/>
    </row>
    <row r="42" spans="2:5" s="45" customFormat="1" ht="18.600000000000001" customHeight="1" x14ac:dyDescent="0.3">
      <c r="B42" s="89"/>
      <c r="C42" s="89"/>
      <c r="D42" s="89"/>
      <c r="E42" s="89"/>
    </row>
    <row r="43" spans="2:5" s="45" customFormat="1" ht="18.600000000000001" customHeight="1" x14ac:dyDescent="0.3">
      <c r="B43" s="83"/>
      <c r="C43" s="83"/>
      <c r="D43" s="83"/>
      <c r="E43" s="83"/>
    </row>
    <row r="44" spans="2:5" s="45" customFormat="1" ht="18.600000000000001" customHeight="1" x14ac:dyDescent="0.3">
      <c r="B44" s="83"/>
      <c r="C44" s="83"/>
      <c r="D44" s="83"/>
      <c r="E44" s="83"/>
    </row>
    <row r="45" spans="2:5" ht="18.600000000000001" customHeight="1" x14ac:dyDescent="0.35">
      <c r="B45" s="79"/>
      <c r="C45" s="80"/>
      <c r="D45" s="80"/>
      <c r="E45" s="80"/>
    </row>
    <row r="46" spans="2:5" ht="15" customHeight="1" x14ac:dyDescent="0.35"/>
    <row r="47" spans="2:5" ht="15" customHeight="1" x14ac:dyDescent="0.35"/>
  </sheetData>
  <sheetProtection algorithmName="SHA-512" hashValue="SjlIq5PsFr3fN15XlVNAqVY76UCSt/k3DsF/MfmhstcjoCNxV1jATCeV9UleHINH5d5cnYseVrNNpIRZ7esXUA==" saltValue="hXVbNtTTXUpaJ3qRR6View==" spinCount="100000" sheet="1" selectLockedCells="1" selectUnlockedCells="1"/>
  <mergeCells count="10">
    <mergeCell ref="B26:E26"/>
    <mergeCell ref="B29:E29"/>
    <mergeCell ref="B33:E33"/>
    <mergeCell ref="B42:E42"/>
    <mergeCell ref="B13:E13"/>
    <mergeCell ref="B14:E14"/>
    <mergeCell ref="B18:E18"/>
    <mergeCell ref="B19:E19"/>
    <mergeCell ref="B20:C20"/>
    <mergeCell ref="B25:E25"/>
  </mergeCells>
  <dataValidations count="1">
    <dataValidation type="whole" allowBlank="1" showErrorMessage="1" errorTitle="Error" error="Please enter a whole number. " prompt="Please enter a whole number." sqref="C16 C22:C24" xr:uid="{FF24CF27-E533-43BC-BFA4-966B34B0CB07}">
      <formula1>0</formula1>
      <formula2>100000</formula2>
    </dataValidation>
  </dataValidations>
  <pageMargins left="0.7" right="0.7" top="0.75" bottom="0.75" header="0.3" footer="0.3"/>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BF993-B149-42C4-A585-940C7C8D8839}">
  <sheetPr>
    <tabColor theme="3"/>
    <pageSetUpPr autoPageBreaks="0" fitToPage="1"/>
  </sheetPr>
  <dimension ref="A1:I44"/>
  <sheetViews>
    <sheetView showGridLines="0" showRowColHeaders="0" tabSelected="1" zoomScale="130" zoomScaleNormal="130" workbookViewId="0">
      <selection activeCell="B17" sqref="B17:E17"/>
    </sheetView>
  </sheetViews>
  <sheetFormatPr defaultColWidth="0" defaultRowHeight="15" customHeight="1" zeroHeight="1" x14ac:dyDescent="0.35"/>
  <cols>
    <col min="1" max="1" width="4.44140625" style="41" customWidth="1"/>
    <col min="2" max="2" width="79.6640625" style="42" customWidth="1"/>
    <col min="3" max="3" width="13.33203125" style="41" customWidth="1"/>
    <col min="4" max="6" width="5.44140625" style="41" customWidth="1"/>
    <col min="7" max="7" width="11.6640625" style="41" hidden="1" customWidth="1"/>
    <col min="8" max="8" width="9.33203125" style="41" hidden="1" customWidth="1"/>
    <col min="9" max="9" width="12.33203125" style="41" hidden="1" customWidth="1"/>
    <col min="10" max="16384" width="9.33203125" style="41" hidden="1"/>
  </cols>
  <sheetData>
    <row r="1" spans="1:9" x14ac:dyDescent="0.35"/>
    <row r="2" spans="1:9" x14ac:dyDescent="0.35"/>
    <row r="3" spans="1:9" x14ac:dyDescent="0.35"/>
    <row r="4" spans="1:9" x14ac:dyDescent="0.35"/>
    <row r="5" spans="1:9" x14ac:dyDescent="0.35"/>
    <row r="6" spans="1:9" x14ac:dyDescent="0.35"/>
    <row r="7" spans="1:9" x14ac:dyDescent="0.35"/>
    <row r="8" spans="1:9" x14ac:dyDescent="0.35"/>
    <row r="9" spans="1:9" x14ac:dyDescent="0.35"/>
    <row r="10" spans="1:9" s="43" customFormat="1" ht="15.6" thickBot="1" x14ac:dyDescent="0.4">
      <c r="B10" s="44"/>
    </row>
    <row r="11" spans="1:9" ht="15.6" thickTop="1" x14ac:dyDescent="0.35"/>
    <row r="12" spans="1:9" s="45" customFormat="1" ht="24" customHeight="1" x14ac:dyDescent="0.3">
      <c r="B12" s="81" t="s">
        <v>0</v>
      </c>
      <c r="C12" s="46"/>
      <c r="D12" s="47"/>
      <c r="E12" s="47"/>
    </row>
    <row r="13" spans="1:9" s="45" customFormat="1" ht="18.600000000000001" x14ac:dyDescent="0.3">
      <c r="A13" s="48"/>
      <c r="B13" s="94" t="s">
        <v>1</v>
      </c>
      <c r="C13" s="94"/>
      <c r="D13" s="94"/>
      <c r="E13" s="94"/>
      <c r="F13" s="48"/>
      <c r="G13" s="49"/>
      <c r="I13" s="50"/>
    </row>
    <row r="14" spans="1:9" s="45" customFormat="1" ht="42" customHeight="1" x14ac:dyDescent="0.3">
      <c r="A14" s="51"/>
      <c r="B14" s="89" t="s">
        <v>2</v>
      </c>
      <c r="C14" s="89"/>
      <c r="D14" s="89"/>
      <c r="E14" s="89"/>
      <c r="F14" s="51"/>
    </row>
    <row r="15" spans="1:9" s="45" customFormat="1" ht="24" customHeight="1" x14ac:dyDescent="0.3">
      <c r="B15" s="63" t="s">
        <v>3</v>
      </c>
      <c r="C15" s="64">
        <v>0</v>
      </c>
      <c r="D15" s="47"/>
      <c r="E15" s="47"/>
    </row>
    <row r="16" spans="1:9" s="45" customFormat="1" ht="24" customHeight="1" x14ac:dyDescent="0.3">
      <c r="B16" s="52"/>
      <c r="C16" s="52"/>
      <c r="D16" s="52"/>
      <c r="E16" s="52"/>
    </row>
    <row r="17" spans="1:5" s="45" customFormat="1" ht="16.2" x14ac:dyDescent="0.3">
      <c r="A17" s="48"/>
      <c r="B17" s="88" t="s">
        <v>4</v>
      </c>
      <c r="C17" s="88"/>
      <c r="D17" s="88"/>
      <c r="E17" s="88"/>
    </row>
    <row r="18" spans="1:5" s="45" customFormat="1" ht="111.75" customHeight="1" x14ac:dyDescent="0.3">
      <c r="B18" s="95" t="s">
        <v>5</v>
      </c>
      <c r="C18" s="95"/>
      <c r="D18" s="95"/>
      <c r="E18" s="95"/>
    </row>
    <row r="19" spans="1:5" s="45" customFormat="1" ht="24" customHeight="1" x14ac:dyDescent="0.3">
      <c r="B19" s="96" t="s">
        <v>6</v>
      </c>
      <c r="C19" s="96"/>
      <c r="D19" s="47"/>
      <c r="E19" s="47"/>
    </row>
    <row r="20" spans="1:5" s="45" customFormat="1" ht="24" customHeight="1" x14ac:dyDescent="0.3">
      <c r="B20" s="47"/>
      <c r="C20" s="47"/>
      <c r="D20" s="47"/>
      <c r="E20" s="47"/>
    </row>
    <row r="21" spans="1:5" s="45" customFormat="1" ht="24" customHeight="1" x14ac:dyDescent="0.3">
      <c r="B21" s="53" t="s">
        <v>7</v>
      </c>
      <c r="C21" s="54">
        <f ca="1">COUNTIFS(Data!R$3:R$702,FALSE,Data!B$3:B$702,0)</f>
        <v>0</v>
      </c>
      <c r="D21" s="47"/>
      <c r="E21" s="47"/>
    </row>
    <row r="22" spans="1:5" s="45" customFormat="1" ht="24" customHeight="1" x14ac:dyDescent="0.3">
      <c r="B22" s="53" t="s">
        <v>8</v>
      </c>
      <c r="C22" s="54">
        <f ca="1">COUNTIFS(Data!R$3:R$702,FALSE,Data!B$3:B$702,"&gt;0")</f>
        <v>0</v>
      </c>
      <c r="D22" s="47"/>
      <c r="E22" s="47"/>
    </row>
    <row r="23" spans="1:5" s="45" customFormat="1" ht="24" customHeight="1" x14ac:dyDescent="0.3">
      <c r="B23" s="53" t="s">
        <v>9</v>
      </c>
      <c r="C23" s="54">
        <f ca="1">COUNTIF(Data!R3:R702, FALSE)</f>
        <v>0</v>
      </c>
      <c r="D23" s="47"/>
      <c r="E23" s="47"/>
    </row>
    <row r="24" spans="1:5" s="45" customFormat="1" x14ac:dyDescent="0.3">
      <c r="B24" s="88"/>
      <c r="C24" s="88"/>
      <c r="D24" s="88"/>
      <c r="E24" s="88"/>
    </row>
    <row r="25" spans="1:5" s="45" customFormat="1" x14ac:dyDescent="0.3">
      <c r="B25" s="88"/>
      <c r="C25" s="88"/>
      <c r="D25" s="88"/>
      <c r="E25" s="88"/>
    </row>
    <row r="26" spans="1:5" s="45" customFormat="1" ht="24" customHeight="1" x14ac:dyDescent="0.3">
      <c r="B26" s="81" t="s">
        <v>10</v>
      </c>
      <c r="C26" s="46"/>
      <c r="D26" s="47"/>
      <c r="E26" s="47"/>
    </row>
    <row r="27" spans="1:5" s="45" customFormat="1" x14ac:dyDescent="0.3">
      <c r="B27" s="55"/>
    </row>
    <row r="28" spans="1:5" s="45" customFormat="1" ht="32.1" customHeight="1" x14ac:dyDescent="0.3">
      <c r="B28" s="88" t="s">
        <v>11</v>
      </c>
      <c r="C28" s="88"/>
      <c r="D28" s="88"/>
      <c r="E28" s="88"/>
    </row>
    <row r="29" spans="1:5" s="45" customFormat="1" ht="24" customHeight="1" x14ac:dyDescent="0.3">
      <c r="B29" s="47" t="s">
        <v>12</v>
      </c>
      <c r="C29" s="56" t="str">
        <f ca="1">IF(ISNUMBER(Results!C4),Results!C4,"-")</f>
        <v>-</v>
      </c>
      <c r="D29" s="47"/>
      <c r="E29" s="47"/>
    </row>
    <row r="30" spans="1:5" s="45" customFormat="1" ht="24" customHeight="1" x14ac:dyDescent="0.3">
      <c r="B30" s="47" t="s">
        <v>13</v>
      </c>
      <c r="C30" s="56" t="str">
        <f ca="1">IF(ISNUMBER(Results!C8),Results!C8,"-")</f>
        <v>-</v>
      </c>
      <c r="D30" s="47"/>
      <c r="E30" s="47"/>
    </row>
    <row r="31" spans="1:5" s="45" customFormat="1" ht="24" customHeight="1" x14ac:dyDescent="0.3">
      <c r="B31" s="47" t="s">
        <v>14</v>
      </c>
      <c r="C31" s="57" t="str">
        <f ca="1">IF(AND(ISNUMBER(C29),ISNUMBER(C30)),ROUND(100*(C30-C29),1),"-")</f>
        <v>-</v>
      </c>
      <c r="D31" s="47"/>
      <c r="E31" s="47"/>
    </row>
    <row r="32" spans="1:5" s="45" customFormat="1" ht="24" customHeight="1" x14ac:dyDescent="0.3">
      <c r="B32" s="47" t="s">
        <v>15</v>
      </c>
      <c r="C32" s="56" t="str">
        <f ca="1">IF(ISNUMBER(C31),($C$30-$C$29)/$C$29,"-")</f>
        <v>-</v>
      </c>
      <c r="D32" s="47"/>
      <c r="E32" s="47"/>
    </row>
    <row r="33" spans="2:5" s="45" customFormat="1" ht="24" customHeight="1" x14ac:dyDescent="0.3">
      <c r="B33" s="47"/>
      <c r="C33" s="58"/>
      <c r="D33" s="47"/>
      <c r="E33" s="47"/>
    </row>
    <row r="34" spans="2:5" s="45" customFormat="1" ht="32.1" customHeight="1" x14ac:dyDescent="0.3">
      <c r="B34" s="88" t="s">
        <v>16</v>
      </c>
      <c r="C34" s="88"/>
      <c r="D34" s="88"/>
      <c r="E34" s="88"/>
    </row>
    <row r="35" spans="2:5" s="45" customFormat="1" ht="24" customHeight="1" x14ac:dyDescent="0.3">
      <c r="B35" s="47" t="s">
        <v>17</v>
      </c>
      <c r="C35" s="65" t="str">
        <f ca="1">IF(AND(ISNUMBER(C15),ISNUMBER(C$29)),ROUND(C15*C29,0),"-")</f>
        <v>-</v>
      </c>
      <c r="D35" s="47"/>
      <c r="E35" s="47"/>
    </row>
    <row r="36" spans="2:5" s="45" customFormat="1" ht="24" customHeight="1" x14ac:dyDescent="0.3">
      <c r="B36" s="47" t="s">
        <v>18</v>
      </c>
      <c r="C36" s="65" t="str">
        <f ca="1">IF(AND(ISNUMBER(C15),ISNUMBER(C$29)),ROUND(C15*C30,0),"-")</f>
        <v>-</v>
      </c>
      <c r="D36" s="47"/>
      <c r="E36" s="47"/>
    </row>
    <row r="37" spans="2:5" s="45" customFormat="1" ht="24" customHeight="1" x14ac:dyDescent="0.3">
      <c r="B37" s="47" t="s">
        <v>19</v>
      </c>
      <c r="C37" s="65" t="str">
        <f ca="1">IF(AND(ISNUMBER(C35),ISNUMBER(C36)),ROUND(C36-C35,0),"-")</f>
        <v>-</v>
      </c>
      <c r="D37" s="47"/>
      <c r="E37" s="47"/>
    </row>
    <row r="38" spans="2:5" s="45" customFormat="1" ht="24" customHeight="1" x14ac:dyDescent="0.3">
      <c r="B38" s="47" t="s">
        <v>20</v>
      </c>
      <c r="C38" s="56" t="e">
        <f ca="1">-IF(AND(ISNUMBER(C35),ISNUMBER(C37)),ROUND(C37/C35,1),"-")</f>
        <v>#VALUE!</v>
      </c>
      <c r="D38" s="47"/>
      <c r="E38" s="47"/>
    </row>
    <row r="39" spans="2:5" s="45" customFormat="1" ht="23.7" customHeight="1" x14ac:dyDescent="0.3">
      <c r="B39" s="47" t="s">
        <v>21</v>
      </c>
      <c r="C39" s="60" t="e">
        <f ca="1">IF(AND(ISNUMBER(Results!H12),Results!H12&gt;0),Results!H12,"-")</f>
        <v>#DIV/0!</v>
      </c>
      <c r="D39" s="47"/>
      <c r="E39" s="47"/>
    </row>
    <row r="40" spans="2:5" s="45" customFormat="1" ht="24" customHeight="1" x14ac:dyDescent="0.3">
      <c r="B40" s="47"/>
      <c r="C40" s="61"/>
      <c r="D40" s="47"/>
      <c r="E40" s="47"/>
    </row>
    <row r="41" spans="2:5" s="45" customFormat="1" ht="24" customHeight="1" x14ac:dyDescent="0.3">
      <c r="B41" s="62" t="s">
        <v>22</v>
      </c>
      <c r="C41" s="61"/>
      <c r="D41" s="47"/>
      <c r="E41" s="47"/>
    </row>
    <row r="42" spans="2:5" s="45" customFormat="1" ht="75" customHeight="1" x14ac:dyDescent="0.3">
      <c r="B42" s="93" t="str">
        <f ca="1">IF($C$29&lt;=$C$30,Key!Q2,IF(Results!H4&gt;Results!H8,Key!Q3,Key!Q4))</f>
        <v>Survey data did not indicate that caregivers who received nonmedical volunteer assistance from your organization were less likely to have depression than people who did not. Therefore, there were no significant cost savings associated with reduced depression. Additional assistance designed to reduce caregiver stress could result in cost savings in the future.</v>
      </c>
      <c r="C42" s="93"/>
      <c r="D42" s="93"/>
      <c r="E42" s="93"/>
    </row>
    <row r="43" spans="2:5" ht="15" customHeight="1" x14ac:dyDescent="0.35"/>
    <row r="44" spans="2:5" ht="15" customHeight="1" x14ac:dyDescent="0.35"/>
  </sheetData>
  <sheetProtection algorithmName="SHA-512" hashValue="BwjcdLTpHZFKpxEbozi0bK8OwuvoZjbsGSNJss937ZWwg3NZJWWLxsvBLHCS5F5ygN4meWa/OiKVgebHMpLmNw==" saltValue="myYAp4gLBw3eoyy+1z4YHQ==" spinCount="100000" sheet="1" objects="1" scenarios="1"/>
  <mergeCells count="10">
    <mergeCell ref="B25:E25"/>
    <mergeCell ref="B28:E28"/>
    <mergeCell ref="B34:E34"/>
    <mergeCell ref="B42:E42"/>
    <mergeCell ref="B13:E13"/>
    <mergeCell ref="B14:E14"/>
    <mergeCell ref="B17:E17"/>
    <mergeCell ref="B18:E18"/>
    <mergeCell ref="B19:C19"/>
    <mergeCell ref="B24:E24"/>
  </mergeCells>
  <dataValidations count="1">
    <dataValidation type="whole" allowBlank="1" showErrorMessage="1" errorTitle="Error" error="Please enter a whole number. " prompt="Please enter a whole number." sqref="C15 C21:C23" xr:uid="{DC1D84A5-00F5-4270-ACFF-A1687DA39867}">
      <formula1>0</formula1>
      <formula2>100000</formula2>
    </dataValidation>
  </dataValidations>
  <hyperlinks>
    <hyperlink ref="B19:C19" location="'Survey Data'!A1" display="Click Here to Enter Survey Data" xr:uid="{8F1FE1E4-6732-4F62-9898-6B66350ADD17}"/>
  </hyperlinks>
  <pageMargins left="0.7" right="0.7" top="0.75" bottom="0.75" header="0.3" footer="0.3"/>
  <pageSetup scale="4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121B6-FB0C-45C7-925F-80A507B0B954}">
  <sheetPr>
    <tabColor theme="3"/>
  </sheetPr>
  <dimension ref="A1:S702"/>
  <sheetViews>
    <sheetView zoomScaleNormal="100" workbookViewId="0">
      <pane ySplit="2" topLeftCell="A3" activePane="bottomLeft" state="frozen"/>
      <selection activeCell="J1" sqref="J1"/>
      <selection pane="bottomLeft" activeCell="A3" sqref="A3:R158"/>
    </sheetView>
  </sheetViews>
  <sheetFormatPr defaultRowHeight="14.4" x14ac:dyDescent="0.3"/>
  <cols>
    <col min="1" max="1" width="48.44140625" style="2" customWidth="1"/>
    <col min="2" max="7" width="40.6640625" style="2" bestFit="1" customWidth="1"/>
    <col min="8" max="8" width="23.33203125" style="2" bestFit="1" customWidth="1"/>
    <col min="9" max="9" width="32.109375" style="2" bestFit="1" customWidth="1"/>
    <col min="10" max="17" width="13.6640625" style="2" customWidth="1"/>
    <col min="18" max="18" width="18.33203125" style="2" bestFit="1" customWidth="1"/>
  </cols>
  <sheetData>
    <row r="1" spans="1:19" x14ac:dyDescent="0.3">
      <c r="J1" s="97" t="s">
        <v>23</v>
      </c>
      <c r="K1" s="97"/>
      <c r="L1" s="97"/>
      <c r="M1" s="97"/>
      <c r="N1" s="97"/>
      <c r="O1" s="97"/>
      <c r="P1" s="97"/>
      <c r="Q1" s="97"/>
    </row>
    <row r="2" spans="1:19" ht="69" customHeight="1" x14ac:dyDescent="0.3">
      <c r="A2" s="82" t="s">
        <v>24</v>
      </c>
      <c r="B2" s="82" t="s">
        <v>25</v>
      </c>
      <c r="C2" s="82" t="s">
        <v>26</v>
      </c>
      <c r="D2" s="82" t="s">
        <v>27</v>
      </c>
      <c r="E2" s="82" t="s">
        <v>28</v>
      </c>
      <c r="F2" s="82" t="s">
        <v>29</v>
      </c>
      <c r="G2" s="82" t="s">
        <v>30</v>
      </c>
      <c r="H2" s="82" t="s">
        <v>31</v>
      </c>
      <c r="I2" s="82" t="s">
        <v>32</v>
      </c>
      <c r="J2" s="82" t="s">
        <v>33</v>
      </c>
      <c r="K2" s="82" t="s">
        <v>34</v>
      </c>
      <c r="L2" s="82" t="s">
        <v>35</v>
      </c>
      <c r="M2" s="82" t="s">
        <v>36</v>
      </c>
      <c r="N2" s="82" t="s">
        <v>37</v>
      </c>
      <c r="O2" s="82" t="s">
        <v>38</v>
      </c>
      <c r="P2" s="82" t="s">
        <v>39</v>
      </c>
      <c r="Q2" s="82" t="s">
        <v>40</v>
      </c>
      <c r="R2" s="82" t="s">
        <v>41</v>
      </c>
    </row>
    <row r="3" spans="1:19" x14ac:dyDescent="0.3">
      <c r="A3" s="100"/>
      <c r="B3" s="101"/>
      <c r="C3" s="102"/>
      <c r="D3" s="102"/>
      <c r="E3" s="101"/>
      <c r="F3" s="101"/>
      <c r="G3" s="101"/>
      <c r="H3" s="103"/>
      <c r="I3" s="102"/>
      <c r="J3" s="104"/>
      <c r="K3" s="104"/>
      <c r="L3" s="104"/>
      <c r="M3" s="104"/>
      <c r="N3" s="104"/>
      <c r="O3" s="104"/>
      <c r="P3" s="104"/>
      <c r="Q3" s="104"/>
      <c r="R3" s="105"/>
      <c r="S3" s="6"/>
    </row>
    <row r="4" spans="1:19" x14ac:dyDescent="0.3">
      <c r="A4" s="100"/>
      <c r="B4" s="101"/>
      <c r="C4" s="101"/>
      <c r="D4" s="101"/>
      <c r="E4" s="101"/>
      <c r="F4" s="101"/>
      <c r="G4" s="101"/>
      <c r="H4" s="103"/>
      <c r="I4" s="102"/>
      <c r="J4" s="104"/>
      <c r="K4" s="104"/>
      <c r="L4" s="104"/>
      <c r="M4" s="104"/>
      <c r="N4" s="104"/>
      <c r="O4" s="104"/>
      <c r="P4" s="104"/>
      <c r="Q4" s="104"/>
      <c r="R4" s="105"/>
      <c r="S4" s="6"/>
    </row>
    <row r="5" spans="1:19" x14ac:dyDescent="0.3">
      <c r="A5" s="100"/>
      <c r="B5" s="101"/>
      <c r="C5" s="102"/>
      <c r="D5" s="101"/>
      <c r="E5" s="102"/>
      <c r="F5" s="101"/>
      <c r="G5" s="102"/>
      <c r="H5" s="103"/>
      <c r="I5" s="102"/>
      <c r="J5" s="104"/>
      <c r="K5" s="104"/>
      <c r="L5" s="104"/>
      <c r="M5" s="104"/>
      <c r="N5" s="104"/>
      <c r="O5" s="104"/>
      <c r="P5" s="104"/>
      <c r="Q5" s="104"/>
      <c r="R5" s="105"/>
      <c r="S5" s="6"/>
    </row>
    <row r="6" spans="1:19" x14ac:dyDescent="0.3">
      <c r="A6" s="100"/>
      <c r="B6" s="101"/>
      <c r="C6" s="101"/>
      <c r="D6" s="101"/>
      <c r="E6" s="101"/>
      <c r="F6" s="101"/>
      <c r="G6" s="101"/>
      <c r="H6" s="103"/>
      <c r="I6" s="102"/>
      <c r="J6" s="104"/>
      <c r="K6" s="104"/>
      <c r="L6" s="104"/>
      <c r="M6" s="104"/>
      <c r="N6" s="104"/>
      <c r="O6" s="104"/>
      <c r="P6" s="104"/>
      <c r="Q6" s="104"/>
      <c r="R6" s="105"/>
      <c r="S6" s="6"/>
    </row>
    <row r="7" spans="1:19" x14ac:dyDescent="0.3">
      <c r="A7" s="100"/>
      <c r="B7" s="102"/>
      <c r="C7" s="101"/>
      <c r="D7" s="101"/>
      <c r="E7" s="101"/>
      <c r="F7" s="101"/>
      <c r="G7" s="101"/>
      <c r="H7" s="103"/>
      <c r="I7" s="102"/>
      <c r="J7" s="104"/>
      <c r="K7" s="104"/>
      <c r="L7" s="104"/>
      <c r="M7" s="104"/>
      <c r="N7" s="104"/>
      <c r="O7" s="104"/>
      <c r="P7" s="104"/>
      <c r="Q7" s="104"/>
      <c r="R7" s="105"/>
      <c r="S7" s="6"/>
    </row>
    <row r="8" spans="1:19" x14ac:dyDescent="0.3">
      <c r="A8" s="100"/>
      <c r="B8" s="102"/>
      <c r="C8" s="101"/>
      <c r="D8" s="101"/>
      <c r="E8" s="101"/>
      <c r="F8" s="101"/>
      <c r="G8" s="101"/>
      <c r="H8" s="103"/>
      <c r="I8" s="102"/>
      <c r="J8" s="104"/>
      <c r="K8" s="104"/>
      <c r="L8" s="104"/>
      <c r="M8" s="104"/>
      <c r="N8" s="104"/>
      <c r="O8" s="104"/>
      <c r="P8" s="104"/>
      <c r="Q8" s="104"/>
      <c r="R8" s="105"/>
      <c r="S8" s="6"/>
    </row>
    <row r="9" spans="1:19" x14ac:dyDescent="0.3">
      <c r="A9" s="100"/>
      <c r="B9" s="101"/>
      <c r="C9" s="101"/>
      <c r="D9" s="101"/>
      <c r="E9" s="101"/>
      <c r="F9" s="101"/>
      <c r="G9" s="101"/>
      <c r="H9" s="103"/>
      <c r="I9" s="106"/>
      <c r="J9" s="104"/>
      <c r="K9" s="104"/>
      <c r="L9" s="104"/>
      <c r="M9" s="104"/>
      <c r="N9" s="104"/>
      <c r="O9" s="104"/>
      <c r="P9" s="104"/>
      <c r="Q9" s="104"/>
      <c r="R9" s="105"/>
      <c r="S9" s="6"/>
    </row>
    <row r="10" spans="1:19" x14ac:dyDescent="0.3">
      <c r="A10" s="100"/>
      <c r="B10" s="102"/>
      <c r="C10" s="102"/>
      <c r="D10" s="102"/>
      <c r="E10" s="102"/>
      <c r="F10" s="102"/>
      <c r="G10" s="102"/>
      <c r="H10" s="103"/>
      <c r="I10" s="102"/>
      <c r="J10" s="104"/>
      <c r="K10" s="104"/>
      <c r="L10" s="104"/>
      <c r="M10" s="104"/>
      <c r="N10" s="104"/>
      <c r="O10" s="104"/>
      <c r="P10" s="104"/>
      <c r="Q10" s="104"/>
      <c r="R10" s="105"/>
      <c r="S10" s="6"/>
    </row>
    <row r="11" spans="1:19" x14ac:dyDescent="0.3">
      <c r="A11" s="100"/>
      <c r="B11" s="101"/>
      <c r="C11" s="101"/>
      <c r="D11" s="101"/>
      <c r="E11" s="101"/>
      <c r="F11" s="101"/>
      <c r="G11" s="101"/>
      <c r="H11" s="103"/>
      <c r="I11" s="106"/>
      <c r="J11" s="104"/>
      <c r="K11" s="104"/>
      <c r="L11" s="104"/>
      <c r="M11" s="104"/>
      <c r="N11" s="104"/>
      <c r="O11" s="104"/>
      <c r="P11" s="104"/>
      <c r="Q11" s="104"/>
      <c r="R11" s="105"/>
      <c r="S11" s="6"/>
    </row>
    <row r="12" spans="1:19" x14ac:dyDescent="0.3">
      <c r="A12" s="100"/>
      <c r="B12" s="101"/>
      <c r="C12" s="101"/>
      <c r="D12" s="101"/>
      <c r="E12" s="101"/>
      <c r="F12" s="101"/>
      <c r="G12" s="101"/>
      <c r="H12" s="103"/>
      <c r="I12" s="106"/>
      <c r="J12" s="104"/>
      <c r="K12" s="104"/>
      <c r="L12" s="104"/>
      <c r="M12" s="104"/>
      <c r="N12" s="104"/>
      <c r="O12" s="104"/>
      <c r="P12" s="104"/>
      <c r="Q12" s="104"/>
      <c r="R12" s="105"/>
      <c r="S12" s="6"/>
    </row>
    <row r="13" spans="1:19" x14ac:dyDescent="0.3">
      <c r="A13" s="100"/>
      <c r="B13" s="101"/>
      <c r="C13" s="101"/>
      <c r="D13" s="101"/>
      <c r="E13" s="101"/>
      <c r="F13" s="101"/>
      <c r="G13" s="101"/>
      <c r="H13" s="103"/>
      <c r="I13" s="106"/>
      <c r="J13" s="104"/>
      <c r="K13" s="104"/>
      <c r="L13" s="104"/>
      <c r="M13" s="104"/>
      <c r="N13" s="104"/>
      <c r="O13" s="104"/>
      <c r="P13" s="104"/>
      <c r="Q13" s="104"/>
      <c r="R13" s="105"/>
      <c r="S13" s="6"/>
    </row>
    <row r="14" spans="1:19" x14ac:dyDescent="0.3">
      <c r="A14" s="100"/>
      <c r="B14" s="102"/>
      <c r="C14" s="101"/>
      <c r="D14" s="102"/>
      <c r="E14" s="102"/>
      <c r="F14" s="101"/>
      <c r="G14" s="102"/>
      <c r="H14" s="103"/>
      <c r="I14" s="102"/>
      <c r="J14" s="104"/>
      <c r="K14" s="104"/>
      <c r="L14" s="104"/>
      <c r="M14" s="104"/>
      <c r="N14" s="104"/>
      <c r="O14" s="104"/>
      <c r="P14" s="104"/>
      <c r="Q14" s="104"/>
      <c r="R14" s="105"/>
      <c r="S14" s="6"/>
    </row>
    <row r="15" spans="1:19" x14ac:dyDescent="0.3">
      <c r="A15" s="100"/>
      <c r="B15" s="101"/>
      <c r="C15" s="101"/>
      <c r="D15" s="101"/>
      <c r="E15" s="102"/>
      <c r="F15" s="101"/>
      <c r="G15" s="101"/>
      <c r="H15" s="103"/>
      <c r="I15" s="102"/>
      <c r="J15" s="104"/>
      <c r="K15" s="104"/>
      <c r="L15" s="104"/>
      <c r="M15" s="104"/>
      <c r="N15" s="104"/>
      <c r="O15" s="104"/>
      <c r="P15" s="104"/>
      <c r="Q15" s="104"/>
      <c r="R15" s="105"/>
      <c r="S15" s="6"/>
    </row>
    <row r="16" spans="1:19" x14ac:dyDescent="0.3">
      <c r="A16" s="100"/>
      <c r="B16" s="102"/>
      <c r="C16" s="102"/>
      <c r="D16" s="101"/>
      <c r="E16" s="102"/>
      <c r="F16" s="101"/>
      <c r="G16" s="101"/>
      <c r="H16" s="103"/>
      <c r="I16" s="102"/>
      <c r="J16" s="104"/>
      <c r="K16" s="104"/>
      <c r="L16" s="104"/>
      <c r="M16" s="104"/>
      <c r="N16" s="104"/>
      <c r="O16" s="104"/>
      <c r="P16" s="104"/>
      <c r="Q16" s="104"/>
      <c r="R16" s="105"/>
      <c r="S16" s="6"/>
    </row>
    <row r="17" spans="1:19" x14ac:dyDescent="0.3">
      <c r="A17" s="100"/>
      <c r="B17" s="102"/>
      <c r="C17" s="102"/>
      <c r="D17" s="102"/>
      <c r="E17" s="101"/>
      <c r="F17" s="102"/>
      <c r="G17" s="102"/>
      <c r="H17" s="103"/>
      <c r="I17" s="102"/>
      <c r="J17" s="104"/>
      <c r="K17" s="104"/>
      <c r="L17" s="104"/>
      <c r="M17" s="104"/>
      <c r="N17" s="104"/>
      <c r="O17" s="104"/>
      <c r="P17" s="104"/>
      <c r="Q17" s="104"/>
      <c r="R17" s="105"/>
      <c r="S17" s="6"/>
    </row>
    <row r="18" spans="1:19" x14ac:dyDescent="0.3">
      <c r="A18" s="100"/>
      <c r="B18" s="102"/>
      <c r="C18" s="102"/>
      <c r="D18" s="101"/>
      <c r="E18" s="102"/>
      <c r="F18" s="102"/>
      <c r="G18" s="102"/>
      <c r="H18" s="103"/>
      <c r="I18" s="102"/>
      <c r="J18" s="104"/>
      <c r="K18" s="104"/>
      <c r="L18" s="104"/>
      <c r="M18" s="104"/>
      <c r="N18" s="104"/>
      <c r="O18" s="104"/>
      <c r="P18" s="104"/>
      <c r="Q18" s="104"/>
      <c r="R18" s="105"/>
      <c r="S18" s="6"/>
    </row>
    <row r="19" spans="1:19" x14ac:dyDescent="0.3">
      <c r="A19" s="100"/>
      <c r="B19" s="102"/>
      <c r="C19" s="102"/>
      <c r="D19" s="101"/>
      <c r="E19" s="102"/>
      <c r="F19" s="102"/>
      <c r="G19" s="102"/>
      <c r="H19" s="103"/>
      <c r="I19" s="102"/>
      <c r="J19" s="104"/>
      <c r="K19" s="104"/>
      <c r="L19" s="104"/>
      <c r="M19" s="104"/>
      <c r="N19" s="104"/>
      <c r="O19" s="104"/>
      <c r="P19" s="104"/>
      <c r="Q19" s="104"/>
      <c r="R19" s="105"/>
      <c r="S19" s="6"/>
    </row>
    <row r="20" spans="1:19" x14ac:dyDescent="0.3">
      <c r="A20" s="100"/>
      <c r="B20" s="102"/>
      <c r="C20" s="102"/>
      <c r="D20" s="102"/>
      <c r="E20" s="102"/>
      <c r="F20" s="102"/>
      <c r="G20" s="102"/>
      <c r="H20" s="103"/>
      <c r="I20" s="102"/>
      <c r="J20" s="104"/>
      <c r="K20" s="104"/>
      <c r="L20" s="104"/>
      <c r="M20" s="104"/>
      <c r="N20" s="104"/>
      <c r="O20" s="104"/>
      <c r="P20" s="104"/>
      <c r="Q20" s="104"/>
      <c r="R20" s="105"/>
      <c r="S20" s="6"/>
    </row>
    <row r="21" spans="1:19" x14ac:dyDescent="0.3">
      <c r="A21" s="102"/>
      <c r="B21" s="102"/>
      <c r="C21" s="102"/>
      <c r="D21" s="101"/>
      <c r="E21" s="101"/>
      <c r="F21" s="102"/>
      <c r="G21" s="102"/>
      <c r="H21" s="103"/>
      <c r="I21" s="102"/>
      <c r="J21" s="104"/>
      <c r="K21" s="104"/>
      <c r="L21" s="104"/>
      <c r="M21" s="104"/>
      <c r="N21" s="104"/>
      <c r="O21" s="104"/>
      <c r="P21" s="104"/>
      <c r="Q21" s="104"/>
      <c r="R21" s="105"/>
      <c r="S21" s="6"/>
    </row>
    <row r="22" spans="1:19" x14ac:dyDescent="0.3">
      <c r="A22" s="102"/>
      <c r="B22" s="102"/>
      <c r="C22" s="102"/>
      <c r="D22" s="101"/>
      <c r="E22" s="102"/>
      <c r="F22" s="102"/>
      <c r="G22" s="102"/>
      <c r="H22" s="103"/>
      <c r="I22" s="102"/>
      <c r="J22" s="104"/>
      <c r="K22" s="104"/>
      <c r="L22" s="104"/>
      <c r="M22" s="104"/>
      <c r="N22" s="104"/>
      <c r="O22" s="104"/>
      <c r="P22" s="104"/>
      <c r="Q22" s="104"/>
      <c r="R22" s="105"/>
      <c r="S22" s="6"/>
    </row>
    <row r="23" spans="1:19" x14ac:dyDescent="0.3">
      <c r="A23" s="100"/>
      <c r="B23" s="101"/>
      <c r="C23" s="101"/>
      <c r="D23" s="101"/>
      <c r="E23" s="101"/>
      <c r="F23" s="101"/>
      <c r="G23" s="101"/>
      <c r="H23" s="103"/>
      <c r="I23" s="106"/>
      <c r="J23" s="104"/>
      <c r="K23" s="104"/>
      <c r="L23" s="104"/>
      <c r="M23" s="104"/>
      <c r="N23" s="104"/>
      <c r="O23" s="104"/>
      <c r="P23" s="104"/>
      <c r="Q23" s="104"/>
      <c r="R23" s="105"/>
      <c r="S23" s="6"/>
    </row>
    <row r="24" spans="1:19" x14ac:dyDescent="0.3">
      <c r="A24" s="100"/>
      <c r="B24" s="101"/>
      <c r="C24" s="101"/>
      <c r="D24" s="101"/>
      <c r="E24" s="101"/>
      <c r="F24" s="101"/>
      <c r="G24" s="101"/>
      <c r="H24" s="103"/>
      <c r="I24" s="106"/>
      <c r="J24" s="104"/>
      <c r="K24" s="104"/>
      <c r="L24" s="104"/>
      <c r="M24" s="104"/>
      <c r="N24" s="104"/>
      <c r="O24" s="104"/>
      <c r="P24" s="104"/>
      <c r="Q24" s="104"/>
      <c r="R24" s="105"/>
      <c r="S24" s="6"/>
    </row>
    <row r="25" spans="1:19" x14ac:dyDescent="0.3">
      <c r="A25" s="100"/>
      <c r="B25" s="102"/>
      <c r="C25" s="102"/>
      <c r="D25" s="102"/>
      <c r="E25" s="102"/>
      <c r="F25" s="102"/>
      <c r="G25" s="102"/>
      <c r="H25" s="103"/>
      <c r="I25" s="102"/>
      <c r="J25" s="104"/>
      <c r="K25" s="104"/>
      <c r="L25" s="104"/>
      <c r="M25" s="104"/>
      <c r="N25" s="104"/>
      <c r="O25" s="104"/>
      <c r="P25" s="104"/>
      <c r="Q25" s="104"/>
      <c r="R25" s="105"/>
      <c r="S25" s="6"/>
    </row>
    <row r="26" spans="1:19" x14ac:dyDescent="0.3">
      <c r="A26" s="100"/>
      <c r="B26" s="102"/>
      <c r="C26" s="101"/>
      <c r="D26" s="101"/>
      <c r="E26" s="102"/>
      <c r="F26" s="101"/>
      <c r="G26" s="102"/>
      <c r="H26" s="103"/>
      <c r="I26" s="102"/>
      <c r="J26" s="104"/>
      <c r="K26" s="104"/>
      <c r="L26" s="104"/>
      <c r="M26" s="104"/>
      <c r="N26" s="104"/>
      <c r="O26" s="104"/>
      <c r="P26" s="104"/>
      <c r="Q26" s="104"/>
      <c r="R26" s="105"/>
      <c r="S26" s="6"/>
    </row>
    <row r="27" spans="1:19" x14ac:dyDescent="0.3">
      <c r="A27" s="100"/>
      <c r="B27" s="101"/>
      <c r="C27" s="101"/>
      <c r="D27" s="101"/>
      <c r="E27" s="102"/>
      <c r="F27" s="101"/>
      <c r="G27" s="102"/>
      <c r="H27" s="103"/>
      <c r="I27" s="102"/>
      <c r="J27" s="104"/>
      <c r="K27" s="104"/>
      <c r="L27" s="104"/>
      <c r="M27" s="104"/>
      <c r="N27" s="104"/>
      <c r="O27" s="104"/>
      <c r="P27" s="104"/>
      <c r="Q27" s="104"/>
      <c r="R27" s="105"/>
      <c r="S27" s="6"/>
    </row>
    <row r="28" spans="1:19" x14ac:dyDescent="0.3">
      <c r="A28" s="102"/>
      <c r="B28" s="102"/>
      <c r="C28" s="102"/>
      <c r="D28" s="102"/>
      <c r="E28" s="102"/>
      <c r="F28" s="102"/>
      <c r="G28" s="102"/>
      <c r="H28" s="103"/>
      <c r="I28" s="102"/>
      <c r="J28" s="104"/>
      <c r="K28" s="104"/>
      <c r="L28" s="104"/>
      <c r="M28" s="104"/>
      <c r="N28" s="104"/>
      <c r="O28" s="104"/>
      <c r="P28" s="104"/>
      <c r="Q28" s="104"/>
      <c r="R28" s="105"/>
      <c r="S28" s="6"/>
    </row>
    <row r="29" spans="1:19" x14ac:dyDescent="0.3">
      <c r="A29" s="102"/>
      <c r="B29" s="102"/>
      <c r="C29" s="102"/>
      <c r="D29" s="102"/>
      <c r="E29" s="102"/>
      <c r="F29" s="102"/>
      <c r="G29" s="102"/>
      <c r="H29" s="103"/>
      <c r="I29" s="102"/>
      <c r="J29" s="104"/>
      <c r="K29" s="104"/>
      <c r="L29" s="104"/>
      <c r="M29" s="104"/>
      <c r="N29" s="104"/>
      <c r="O29" s="104"/>
      <c r="P29" s="104"/>
      <c r="Q29" s="104"/>
      <c r="R29" s="105"/>
      <c r="S29" s="6"/>
    </row>
    <row r="30" spans="1:19" x14ac:dyDescent="0.3">
      <c r="A30" s="100"/>
      <c r="B30" s="102"/>
      <c r="C30" s="102"/>
      <c r="D30" s="102"/>
      <c r="E30" s="102"/>
      <c r="F30" s="102"/>
      <c r="G30" s="102"/>
      <c r="H30" s="103"/>
      <c r="I30" s="102"/>
      <c r="J30" s="104"/>
      <c r="K30" s="104"/>
      <c r="L30" s="104"/>
      <c r="M30" s="104"/>
      <c r="N30" s="104"/>
      <c r="O30" s="104"/>
      <c r="P30" s="104"/>
      <c r="Q30" s="104"/>
      <c r="R30" s="105"/>
      <c r="S30" s="6"/>
    </row>
    <row r="31" spans="1:19" x14ac:dyDescent="0.3">
      <c r="A31" s="100"/>
      <c r="B31" s="102"/>
      <c r="C31" s="101"/>
      <c r="D31" s="102"/>
      <c r="E31" s="102"/>
      <c r="F31" s="102"/>
      <c r="G31" s="102"/>
      <c r="H31" s="103"/>
      <c r="I31" s="102"/>
      <c r="J31" s="104"/>
      <c r="K31" s="104"/>
      <c r="L31" s="104"/>
      <c r="M31" s="104"/>
      <c r="N31" s="104"/>
      <c r="O31" s="104"/>
      <c r="P31" s="104"/>
      <c r="Q31" s="104"/>
      <c r="R31" s="105"/>
      <c r="S31" s="6"/>
    </row>
    <row r="32" spans="1:19" x14ac:dyDescent="0.3">
      <c r="A32" s="100"/>
      <c r="B32" s="102"/>
      <c r="C32" s="101"/>
      <c r="D32" s="102"/>
      <c r="E32" s="102"/>
      <c r="F32" s="102"/>
      <c r="G32" s="102"/>
      <c r="H32" s="103"/>
      <c r="I32" s="102"/>
      <c r="J32" s="104"/>
      <c r="K32" s="104"/>
      <c r="L32" s="104"/>
      <c r="M32" s="104"/>
      <c r="N32" s="104"/>
      <c r="O32" s="104"/>
      <c r="P32" s="104"/>
      <c r="Q32" s="104"/>
      <c r="R32" s="105"/>
      <c r="S32" s="6"/>
    </row>
    <row r="33" spans="1:19" x14ac:dyDescent="0.3">
      <c r="A33" s="100"/>
      <c r="B33" s="102"/>
      <c r="C33" s="102"/>
      <c r="D33" s="102"/>
      <c r="E33" s="102"/>
      <c r="F33" s="102"/>
      <c r="G33" s="102"/>
      <c r="H33" s="103"/>
      <c r="I33" s="102"/>
      <c r="J33" s="104"/>
      <c r="K33" s="104"/>
      <c r="L33" s="104"/>
      <c r="M33" s="104"/>
      <c r="N33" s="104"/>
      <c r="O33" s="104"/>
      <c r="P33" s="104"/>
      <c r="Q33" s="104"/>
      <c r="R33" s="105"/>
      <c r="S33" s="6"/>
    </row>
    <row r="34" spans="1:19" x14ac:dyDescent="0.3">
      <c r="A34" s="102"/>
      <c r="B34" s="101"/>
      <c r="C34" s="101"/>
      <c r="D34" s="101"/>
      <c r="E34" s="101"/>
      <c r="F34" s="101"/>
      <c r="G34" s="102"/>
      <c r="H34" s="103"/>
      <c r="I34" s="102"/>
      <c r="J34" s="104"/>
      <c r="K34" s="104"/>
      <c r="L34" s="104"/>
      <c r="M34" s="104"/>
      <c r="N34" s="104"/>
      <c r="O34" s="104"/>
      <c r="P34" s="104"/>
      <c r="Q34" s="104"/>
      <c r="R34" s="105"/>
      <c r="S34" s="6"/>
    </row>
    <row r="35" spans="1:19" x14ac:dyDescent="0.3">
      <c r="A35" s="102"/>
      <c r="B35" s="101"/>
      <c r="C35" s="102"/>
      <c r="D35" s="101"/>
      <c r="E35" s="101"/>
      <c r="F35" s="102"/>
      <c r="G35" s="101"/>
      <c r="H35" s="103"/>
      <c r="I35" s="102"/>
      <c r="J35" s="104"/>
      <c r="K35" s="104"/>
      <c r="L35" s="104"/>
      <c r="M35" s="104"/>
      <c r="N35" s="104"/>
      <c r="O35" s="104"/>
      <c r="P35" s="104"/>
      <c r="Q35" s="104"/>
      <c r="R35" s="105"/>
      <c r="S35" s="6"/>
    </row>
    <row r="36" spans="1:19" x14ac:dyDescent="0.3">
      <c r="A36" s="100"/>
      <c r="B36" s="101"/>
      <c r="C36" s="101"/>
      <c r="D36" s="101"/>
      <c r="E36" s="101"/>
      <c r="F36" s="101"/>
      <c r="G36" s="101"/>
      <c r="H36" s="103"/>
      <c r="I36" s="102"/>
      <c r="J36" s="104"/>
      <c r="K36" s="104"/>
      <c r="L36" s="104"/>
      <c r="M36" s="104"/>
      <c r="N36" s="104"/>
      <c r="O36" s="104"/>
      <c r="P36" s="104"/>
      <c r="Q36" s="104"/>
      <c r="R36" s="105"/>
      <c r="S36" s="6"/>
    </row>
    <row r="37" spans="1:19" x14ac:dyDescent="0.3">
      <c r="A37" s="100"/>
      <c r="B37" s="102"/>
      <c r="C37" s="101"/>
      <c r="D37" s="102"/>
      <c r="E37" s="102"/>
      <c r="F37" s="102"/>
      <c r="G37" s="102"/>
      <c r="H37" s="103"/>
      <c r="I37" s="102"/>
      <c r="J37" s="104"/>
      <c r="K37" s="104"/>
      <c r="L37" s="104"/>
      <c r="M37" s="104"/>
      <c r="N37" s="104"/>
      <c r="O37" s="104"/>
      <c r="P37" s="104"/>
      <c r="Q37" s="104"/>
      <c r="R37" s="105"/>
      <c r="S37" s="6"/>
    </row>
    <row r="38" spans="1:19" x14ac:dyDescent="0.3">
      <c r="A38" s="102"/>
      <c r="B38" s="102"/>
      <c r="C38" s="102"/>
      <c r="D38" s="102"/>
      <c r="E38" s="102"/>
      <c r="F38" s="102"/>
      <c r="G38" s="102"/>
      <c r="H38" s="103"/>
      <c r="I38" s="102"/>
      <c r="J38" s="104"/>
      <c r="K38" s="104"/>
      <c r="L38" s="104"/>
      <c r="M38" s="104"/>
      <c r="N38" s="104"/>
      <c r="O38" s="104"/>
      <c r="P38" s="104"/>
      <c r="Q38" s="104"/>
      <c r="R38" s="102"/>
      <c r="S38" s="6"/>
    </row>
    <row r="39" spans="1:19" x14ac:dyDescent="0.3">
      <c r="A39" s="100"/>
      <c r="B39" s="102"/>
      <c r="C39" s="102"/>
      <c r="D39" s="102"/>
      <c r="E39" s="102"/>
      <c r="F39" s="102"/>
      <c r="G39" s="102"/>
      <c r="H39" s="103"/>
      <c r="I39" s="102"/>
      <c r="J39" s="104"/>
      <c r="K39" s="104"/>
      <c r="L39" s="104"/>
      <c r="M39" s="104"/>
      <c r="N39" s="104"/>
      <c r="O39" s="104"/>
      <c r="P39" s="104"/>
      <c r="Q39" s="104"/>
      <c r="R39" s="105"/>
      <c r="S39" s="6"/>
    </row>
    <row r="40" spans="1:19" x14ac:dyDescent="0.3">
      <c r="A40" s="100"/>
      <c r="B40" s="102"/>
      <c r="C40" s="101"/>
      <c r="D40" s="101"/>
      <c r="E40" s="102"/>
      <c r="F40" s="102"/>
      <c r="G40" s="101"/>
      <c r="H40" s="103"/>
      <c r="I40" s="102"/>
      <c r="J40" s="104"/>
      <c r="K40" s="104"/>
      <c r="L40" s="104"/>
      <c r="M40" s="104"/>
      <c r="N40" s="104"/>
      <c r="O40" s="104"/>
      <c r="P40" s="104"/>
      <c r="Q40" s="104"/>
      <c r="R40" s="105"/>
      <c r="S40" s="6"/>
    </row>
    <row r="41" spans="1:19" x14ac:dyDescent="0.3">
      <c r="A41" s="100"/>
      <c r="B41" s="102"/>
      <c r="C41" s="101"/>
      <c r="D41" s="102"/>
      <c r="E41" s="102"/>
      <c r="F41" s="101"/>
      <c r="G41" s="102"/>
      <c r="H41" s="103"/>
      <c r="I41" s="102"/>
      <c r="J41" s="104"/>
      <c r="K41" s="104"/>
      <c r="L41" s="104"/>
      <c r="M41" s="104"/>
      <c r="N41" s="104"/>
      <c r="O41" s="104"/>
      <c r="P41" s="104"/>
      <c r="Q41" s="104"/>
      <c r="R41" s="105"/>
      <c r="S41" s="6"/>
    </row>
    <row r="42" spans="1:19" x14ac:dyDescent="0.3">
      <c r="A42" s="100"/>
      <c r="B42" s="102"/>
      <c r="C42" s="102"/>
      <c r="D42" s="102"/>
      <c r="E42" s="102"/>
      <c r="F42" s="102"/>
      <c r="G42" s="102"/>
      <c r="H42" s="103"/>
      <c r="I42" s="102"/>
      <c r="J42" s="104"/>
      <c r="K42" s="104"/>
      <c r="L42" s="104"/>
      <c r="M42" s="104"/>
      <c r="N42" s="104"/>
      <c r="O42" s="104"/>
      <c r="P42" s="104"/>
      <c r="Q42" s="104"/>
      <c r="R42" s="105"/>
      <c r="S42" s="6"/>
    </row>
    <row r="43" spans="1:19" x14ac:dyDescent="0.3">
      <c r="A43" s="100"/>
      <c r="B43" s="102"/>
      <c r="C43" s="102"/>
      <c r="D43" s="101"/>
      <c r="E43" s="102"/>
      <c r="F43" s="102"/>
      <c r="G43" s="102"/>
      <c r="H43" s="103"/>
      <c r="I43" s="102"/>
      <c r="J43" s="104"/>
      <c r="K43" s="104"/>
      <c r="L43" s="104"/>
      <c r="M43" s="104"/>
      <c r="N43" s="104"/>
      <c r="O43" s="104"/>
      <c r="P43" s="104"/>
      <c r="Q43" s="104"/>
      <c r="R43" s="105"/>
      <c r="S43" s="6"/>
    </row>
    <row r="44" spans="1:19" x14ac:dyDescent="0.3">
      <c r="A44" s="100"/>
      <c r="B44" s="101"/>
      <c r="C44" s="101"/>
      <c r="D44" s="101"/>
      <c r="E44" s="101"/>
      <c r="F44" s="101"/>
      <c r="G44" s="101"/>
      <c r="H44" s="103"/>
      <c r="I44" s="106"/>
      <c r="J44" s="104"/>
      <c r="K44" s="104"/>
      <c r="L44" s="104"/>
      <c r="M44" s="104"/>
      <c r="N44" s="104"/>
      <c r="O44" s="104"/>
      <c r="P44" s="104"/>
      <c r="Q44" s="104"/>
      <c r="R44" s="105"/>
      <c r="S44" s="6"/>
    </row>
    <row r="45" spans="1:19" x14ac:dyDescent="0.3">
      <c r="A45" s="100"/>
      <c r="B45" s="101"/>
      <c r="C45" s="101"/>
      <c r="D45" s="101"/>
      <c r="E45" s="101"/>
      <c r="F45" s="101"/>
      <c r="G45" s="101"/>
      <c r="H45" s="103"/>
      <c r="I45" s="106"/>
      <c r="J45" s="104"/>
      <c r="K45" s="104"/>
      <c r="L45" s="104"/>
      <c r="M45" s="104"/>
      <c r="N45" s="104"/>
      <c r="O45" s="104"/>
      <c r="P45" s="104"/>
      <c r="Q45" s="104"/>
      <c r="R45" s="105"/>
      <c r="S45" s="6"/>
    </row>
    <row r="46" spans="1:19" x14ac:dyDescent="0.3">
      <c r="A46" s="100"/>
      <c r="B46" s="101"/>
      <c r="C46" s="101"/>
      <c r="D46" s="101"/>
      <c r="E46" s="101"/>
      <c r="F46" s="101"/>
      <c r="G46" s="101"/>
      <c r="H46" s="103"/>
      <c r="I46" s="106"/>
      <c r="J46" s="104"/>
      <c r="K46" s="104"/>
      <c r="L46" s="104"/>
      <c r="M46" s="104"/>
      <c r="N46" s="104"/>
      <c r="O46" s="104"/>
      <c r="P46" s="104"/>
      <c r="Q46" s="104"/>
      <c r="R46" s="105"/>
      <c r="S46" s="6"/>
    </row>
    <row r="47" spans="1:19" x14ac:dyDescent="0.3">
      <c r="A47" s="100"/>
      <c r="B47" s="101"/>
      <c r="C47" s="101"/>
      <c r="D47" s="101"/>
      <c r="E47" s="101"/>
      <c r="F47" s="101"/>
      <c r="G47" s="101"/>
      <c r="H47" s="103"/>
      <c r="I47" s="106"/>
      <c r="J47" s="104"/>
      <c r="K47" s="104"/>
      <c r="L47" s="104"/>
      <c r="M47" s="104"/>
      <c r="N47" s="104"/>
      <c r="O47" s="104"/>
      <c r="P47" s="104"/>
      <c r="Q47" s="104"/>
      <c r="R47" s="105"/>
      <c r="S47" s="6"/>
    </row>
    <row r="48" spans="1:19" x14ac:dyDescent="0.3">
      <c r="A48" s="100"/>
      <c r="B48" s="101"/>
      <c r="C48" s="101"/>
      <c r="D48" s="101"/>
      <c r="E48" s="101"/>
      <c r="F48" s="101"/>
      <c r="G48" s="101"/>
      <c r="H48" s="103"/>
      <c r="I48" s="106"/>
      <c r="J48" s="104"/>
      <c r="K48" s="104"/>
      <c r="L48" s="104"/>
      <c r="M48" s="104"/>
      <c r="N48" s="104"/>
      <c r="O48" s="104"/>
      <c r="P48" s="104"/>
      <c r="Q48" s="104"/>
      <c r="R48" s="105"/>
      <c r="S48" s="6"/>
    </row>
    <row r="49" spans="1:19" x14ac:dyDescent="0.3">
      <c r="A49" s="100"/>
      <c r="B49" s="101"/>
      <c r="C49" s="101"/>
      <c r="D49" s="101"/>
      <c r="E49" s="101"/>
      <c r="F49" s="101"/>
      <c r="G49" s="101"/>
      <c r="H49" s="103"/>
      <c r="I49" s="106"/>
      <c r="J49" s="104"/>
      <c r="K49" s="104"/>
      <c r="L49" s="104"/>
      <c r="M49" s="104"/>
      <c r="N49" s="104"/>
      <c r="O49" s="104"/>
      <c r="P49" s="104"/>
      <c r="Q49" s="104"/>
      <c r="R49" s="105"/>
      <c r="S49" s="6"/>
    </row>
    <row r="50" spans="1:19" x14ac:dyDescent="0.3">
      <c r="A50" s="100"/>
      <c r="B50" s="102"/>
      <c r="C50" s="102"/>
      <c r="D50" s="101"/>
      <c r="E50" s="102"/>
      <c r="F50" s="102"/>
      <c r="G50" s="102"/>
      <c r="H50" s="103"/>
      <c r="I50" s="102"/>
      <c r="J50" s="104"/>
      <c r="K50" s="104"/>
      <c r="L50" s="104"/>
      <c r="M50" s="104"/>
      <c r="N50" s="104"/>
      <c r="O50" s="104"/>
      <c r="P50" s="104"/>
      <c r="Q50" s="104"/>
      <c r="R50" s="105"/>
      <c r="S50" s="6"/>
    </row>
    <row r="51" spans="1:19" x14ac:dyDescent="0.3">
      <c r="A51" s="100"/>
      <c r="B51" s="102"/>
      <c r="C51" s="102"/>
      <c r="D51" s="102"/>
      <c r="E51" s="102"/>
      <c r="F51" s="102"/>
      <c r="G51" s="102"/>
      <c r="H51" s="103"/>
      <c r="I51" s="102"/>
      <c r="J51" s="104"/>
      <c r="K51" s="104"/>
      <c r="L51" s="104"/>
      <c r="M51" s="104"/>
      <c r="N51" s="104"/>
      <c r="O51" s="104"/>
      <c r="P51" s="104"/>
      <c r="Q51" s="104"/>
      <c r="R51" s="105"/>
      <c r="S51" s="6"/>
    </row>
    <row r="52" spans="1:19" x14ac:dyDescent="0.3">
      <c r="A52" s="100"/>
      <c r="B52" s="102"/>
      <c r="C52" s="102"/>
      <c r="D52" s="102"/>
      <c r="E52" s="102"/>
      <c r="F52" s="102"/>
      <c r="G52" s="101"/>
      <c r="H52" s="103"/>
      <c r="I52" s="102"/>
      <c r="J52" s="104"/>
      <c r="K52" s="104"/>
      <c r="L52" s="104"/>
      <c r="M52" s="104"/>
      <c r="N52" s="104"/>
      <c r="O52" s="104"/>
      <c r="P52" s="104"/>
      <c r="Q52" s="104"/>
      <c r="R52" s="105"/>
      <c r="S52" s="6"/>
    </row>
    <row r="53" spans="1:19" x14ac:dyDescent="0.3">
      <c r="A53" s="100"/>
      <c r="B53" s="102"/>
      <c r="C53" s="101"/>
      <c r="D53" s="101"/>
      <c r="E53" s="101"/>
      <c r="F53" s="102"/>
      <c r="G53" s="102"/>
      <c r="H53" s="103"/>
      <c r="I53" s="102"/>
      <c r="J53" s="104"/>
      <c r="K53" s="104"/>
      <c r="L53" s="104"/>
      <c r="M53" s="104"/>
      <c r="N53" s="104"/>
      <c r="O53" s="104"/>
      <c r="P53" s="104"/>
      <c r="Q53" s="104"/>
      <c r="R53" s="105"/>
      <c r="S53" s="6"/>
    </row>
    <row r="54" spans="1:19" x14ac:dyDescent="0.3">
      <c r="A54" s="100"/>
      <c r="B54" s="102"/>
      <c r="C54" s="101"/>
      <c r="D54" s="102"/>
      <c r="E54" s="101"/>
      <c r="F54" s="102"/>
      <c r="G54" s="102"/>
      <c r="H54" s="103"/>
      <c r="I54" s="102"/>
      <c r="J54" s="104"/>
      <c r="K54" s="104"/>
      <c r="L54" s="104"/>
      <c r="M54" s="104"/>
      <c r="N54" s="104"/>
      <c r="O54" s="104"/>
      <c r="P54" s="104"/>
      <c r="Q54" s="104"/>
      <c r="R54" s="105"/>
      <c r="S54" s="6"/>
    </row>
    <row r="55" spans="1:19" x14ac:dyDescent="0.3">
      <c r="A55" s="100"/>
      <c r="B55" s="102"/>
      <c r="C55" s="102"/>
      <c r="D55" s="101"/>
      <c r="E55" s="101"/>
      <c r="F55" s="101"/>
      <c r="G55" s="102"/>
      <c r="H55" s="103"/>
      <c r="I55" s="102"/>
      <c r="J55" s="104"/>
      <c r="K55" s="104"/>
      <c r="L55" s="104"/>
      <c r="M55" s="104"/>
      <c r="N55" s="104"/>
      <c r="O55" s="104"/>
      <c r="P55" s="104"/>
      <c r="Q55" s="104"/>
      <c r="R55" s="105"/>
      <c r="S55" s="6"/>
    </row>
    <row r="56" spans="1:19" x14ac:dyDescent="0.3">
      <c r="A56" s="100"/>
      <c r="B56" s="102"/>
      <c r="C56" s="101"/>
      <c r="D56" s="101"/>
      <c r="E56" s="102"/>
      <c r="F56" s="102"/>
      <c r="G56" s="101"/>
      <c r="H56" s="103"/>
      <c r="I56" s="102"/>
      <c r="J56" s="104"/>
      <c r="K56" s="104"/>
      <c r="L56" s="104"/>
      <c r="M56" s="104"/>
      <c r="N56" s="104"/>
      <c r="O56" s="104"/>
      <c r="P56" s="104"/>
      <c r="Q56" s="104"/>
      <c r="R56" s="105"/>
      <c r="S56" s="6"/>
    </row>
    <row r="57" spans="1:19" x14ac:dyDescent="0.3">
      <c r="A57" s="100"/>
      <c r="B57" s="102"/>
      <c r="C57" s="102"/>
      <c r="D57" s="102"/>
      <c r="E57" s="102"/>
      <c r="F57" s="102"/>
      <c r="G57" s="102"/>
      <c r="H57" s="103"/>
      <c r="I57" s="102"/>
      <c r="J57" s="104"/>
      <c r="K57" s="104"/>
      <c r="L57" s="104"/>
      <c r="M57" s="104"/>
      <c r="N57" s="104"/>
      <c r="O57" s="104"/>
      <c r="P57" s="104"/>
      <c r="Q57" s="104"/>
      <c r="R57" s="105"/>
      <c r="S57" s="6"/>
    </row>
    <row r="58" spans="1:19" x14ac:dyDescent="0.3">
      <c r="A58" s="100"/>
      <c r="B58" s="102"/>
      <c r="C58" s="102"/>
      <c r="D58" s="102"/>
      <c r="E58" s="102"/>
      <c r="F58" s="102"/>
      <c r="G58" s="102"/>
      <c r="H58" s="103"/>
      <c r="I58" s="102"/>
      <c r="J58" s="104"/>
      <c r="K58" s="104"/>
      <c r="L58" s="104"/>
      <c r="M58" s="104"/>
      <c r="N58" s="104"/>
      <c r="O58" s="104"/>
      <c r="P58" s="104"/>
      <c r="Q58" s="104"/>
      <c r="R58" s="105"/>
      <c r="S58" s="6"/>
    </row>
    <row r="59" spans="1:19" x14ac:dyDescent="0.3">
      <c r="A59" s="100"/>
      <c r="B59" s="102"/>
      <c r="C59" s="102"/>
      <c r="D59" s="101"/>
      <c r="E59" s="102"/>
      <c r="F59" s="102"/>
      <c r="G59" s="101"/>
      <c r="H59" s="103"/>
      <c r="I59" s="102"/>
      <c r="J59" s="104"/>
      <c r="K59" s="104"/>
      <c r="L59" s="104"/>
      <c r="M59" s="104"/>
      <c r="N59" s="104"/>
      <c r="O59" s="104"/>
      <c r="P59" s="104"/>
      <c r="Q59" s="104"/>
      <c r="R59" s="105"/>
      <c r="S59" s="6"/>
    </row>
    <row r="60" spans="1:19" x14ac:dyDescent="0.3">
      <c r="A60" s="100"/>
      <c r="B60" s="102"/>
      <c r="C60" s="101"/>
      <c r="D60" s="102"/>
      <c r="E60" s="102"/>
      <c r="F60" s="102"/>
      <c r="G60" s="102"/>
      <c r="H60" s="103"/>
      <c r="I60" s="102"/>
      <c r="J60" s="104"/>
      <c r="K60" s="104"/>
      <c r="L60" s="104"/>
      <c r="M60" s="104"/>
      <c r="N60" s="104"/>
      <c r="O60" s="104"/>
      <c r="P60" s="104"/>
      <c r="Q60" s="104"/>
      <c r="R60" s="105"/>
      <c r="S60" s="6"/>
    </row>
    <row r="61" spans="1:19" x14ac:dyDescent="0.3">
      <c r="A61" s="100"/>
      <c r="B61" s="102"/>
      <c r="C61" s="101"/>
      <c r="D61" s="101"/>
      <c r="E61" s="101"/>
      <c r="F61" s="101"/>
      <c r="G61" s="101"/>
      <c r="H61" s="103"/>
      <c r="I61" s="102"/>
      <c r="J61" s="104"/>
      <c r="K61" s="104"/>
      <c r="L61" s="104"/>
      <c r="M61" s="104"/>
      <c r="N61" s="104"/>
      <c r="O61" s="104"/>
      <c r="P61" s="104"/>
      <c r="Q61" s="104"/>
      <c r="R61" s="105"/>
      <c r="S61" s="6"/>
    </row>
    <row r="62" spans="1:19" x14ac:dyDescent="0.3">
      <c r="A62" s="100"/>
      <c r="B62" s="102"/>
      <c r="C62" s="102"/>
      <c r="D62" s="102"/>
      <c r="E62" s="102"/>
      <c r="F62" s="102"/>
      <c r="G62" s="102"/>
      <c r="H62" s="103"/>
      <c r="I62" s="102"/>
      <c r="J62" s="104"/>
      <c r="K62" s="104"/>
      <c r="L62" s="104"/>
      <c r="M62" s="104"/>
      <c r="N62" s="104"/>
      <c r="O62" s="104"/>
      <c r="P62" s="104"/>
      <c r="Q62" s="104"/>
      <c r="R62" s="105"/>
      <c r="S62" s="6"/>
    </row>
    <row r="63" spans="1:19" x14ac:dyDescent="0.3">
      <c r="A63" s="100"/>
      <c r="B63" s="102"/>
      <c r="C63" s="101"/>
      <c r="D63" s="102"/>
      <c r="E63" s="101"/>
      <c r="F63" s="102"/>
      <c r="G63" s="102"/>
      <c r="H63" s="103"/>
      <c r="I63" s="102"/>
      <c r="J63" s="104"/>
      <c r="K63" s="104"/>
      <c r="L63" s="104"/>
      <c r="M63" s="104"/>
      <c r="N63" s="104"/>
      <c r="O63" s="104"/>
      <c r="P63" s="104"/>
      <c r="Q63" s="104"/>
      <c r="R63" s="105"/>
      <c r="S63" s="6"/>
    </row>
    <row r="64" spans="1:19" x14ac:dyDescent="0.3">
      <c r="A64" s="100"/>
      <c r="B64" s="101"/>
      <c r="C64" s="102"/>
      <c r="D64" s="102"/>
      <c r="E64" s="102"/>
      <c r="F64" s="102"/>
      <c r="G64" s="102"/>
      <c r="H64" s="103"/>
      <c r="I64" s="102"/>
      <c r="J64" s="104"/>
      <c r="K64" s="104"/>
      <c r="L64" s="104"/>
      <c r="M64" s="104"/>
      <c r="N64" s="104"/>
      <c r="O64" s="104"/>
      <c r="P64" s="104"/>
      <c r="Q64" s="104"/>
      <c r="R64" s="105"/>
      <c r="S64" s="6"/>
    </row>
    <row r="65" spans="1:19" x14ac:dyDescent="0.3">
      <c r="A65" s="100"/>
      <c r="B65" s="102"/>
      <c r="C65" s="102"/>
      <c r="D65" s="102"/>
      <c r="E65" s="102"/>
      <c r="F65" s="102"/>
      <c r="G65" s="102"/>
      <c r="H65" s="103"/>
      <c r="I65" s="102"/>
      <c r="J65" s="104"/>
      <c r="K65" s="104"/>
      <c r="L65" s="104"/>
      <c r="M65" s="104"/>
      <c r="N65" s="104"/>
      <c r="O65" s="104"/>
      <c r="P65" s="104"/>
      <c r="Q65" s="104"/>
      <c r="R65" s="105"/>
      <c r="S65" s="6"/>
    </row>
    <row r="66" spans="1:19" x14ac:dyDescent="0.3">
      <c r="A66" s="100"/>
      <c r="B66" s="101"/>
      <c r="C66" s="101"/>
      <c r="D66" s="101"/>
      <c r="E66" s="102"/>
      <c r="F66" s="102"/>
      <c r="G66" s="102"/>
      <c r="H66" s="103"/>
      <c r="I66" s="102"/>
      <c r="J66" s="104"/>
      <c r="K66" s="104"/>
      <c r="L66" s="104"/>
      <c r="M66" s="104"/>
      <c r="N66" s="104"/>
      <c r="O66" s="104"/>
      <c r="P66" s="104"/>
      <c r="Q66" s="104"/>
      <c r="R66" s="105"/>
      <c r="S66" s="6"/>
    </row>
    <row r="67" spans="1:19" x14ac:dyDescent="0.3">
      <c r="A67" s="100"/>
      <c r="B67" s="102"/>
      <c r="C67" s="102"/>
      <c r="D67" s="102"/>
      <c r="E67" s="102"/>
      <c r="F67" s="102"/>
      <c r="G67" s="102"/>
      <c r="H67" s="103"/>
      <c r="I67" s="102"/>
      <c r="J67" s="104"/>
      <c r="K67" s="104"/>
      <c r="L67" s="104"/>
      <c r="M67" s="104"/>
      <c r="N67" s="104"/>
      <c r="O67" s="104"/>
      <c r="P67" s="104"/>
      <c r="Q67" s="104"/>
      <c r="R67" s="105"/>
      <c r="S67" s="6"/>
    </row>
    <row r="68" spans="1:19" x14ac:dyDescent="0.3">
      <c r="A68" s="100"/>
      <c r="B68" s="102"/>
      <c r="C68" s="101"/>
      <c r="D68" s="101"/>
      <c r="E68" s="102"/>
      <c r="F68" s="102"/>
      <c r="G68" s="102"/>
      <c r="H68" s="103"/>
      <c r="I68" s="102"/>
      <c r="J68" s="104"/>
      <c r="K68" s="104"/>
      <c r="L68" s="104"/>
      <c r="M68" s="104"/>
      <c r="N68" s="104"/>
      <c r="O68" s="104"/>
      <c r="P68" s="104"/>
      <c r="Q68" s="104"/>
      <c r="R68" s="105"/>
      <c r="S68" s="6"/>
    </row>
    <row r="69" spans="1:19" x14ac:dyDescent="0.3">
      <c r="A69" s="100"/>
      <c r="B69" s="102"/>
      <c r="C69" s="102"/>
      <c r="D69" s="102"/>
      <c r="E69" s="102"/>
      <c r="F69" s="102"/>
      <c r="G69" s="102"/>
      <c r="H69" s="103"/>
      <c r="I69" s="102"/>
      <c r="J69" s="104"/>
      <c r="K69" s="104"/>
      <c r="L69" s="104"/>
      <c r="M69" s="104"/>
      <c r="N69" s="104"/>
      <c r="O69" s="104"/>
      <c r="P69" s="104"/>
      <c r="Q69" s="104"/>
      <c r="R69" s="105"/>
      <c r="S69" s="6"/>
    </row>
    <row r="70" spans="1:19" x14ac:dyDescent="0.3">
      <c r="A70" s="102"/>
      <c r="B70" s="102"/>
      <c r="C70" s="101"/>
      <c r="D70" s="101"/>
      <c r="E70" s="102"/>
      <c r="F70" s="102"/>
      <c r="G70" s="101"/>
      <c r="H70" s="103"/>
      <c r="I70" s="102"/>
      <c r="J70" s="104"/>
      <c r="K70" s="104"/>
      <c r="L70" s="104"/>
      <c r="M70" s="104"/>
      <c r="N70" s="104"/>
      <c r="O70" s="104"/>
      <c r="P70" s="104"/>
      <c r="Q70" s="104"/>
      <c r="R70" s="105"/>
      <c r="S70" s="6"/>
    </row>
    <row r="71" spans="1:19" x14ac:dyDescent="0.3">
      <c r="A71" s="100"/>
      <c r="B71" s="102"/>
      <c r="C71" s="102"/>
      <c r="D71" s="102"/>
      <c r="E71" s="102"/>
      <c r="F71" s="102"/>
      <c r="G71" s="102"/>
      <c r="H71" s="103"/>
      <c r="I71" s="102"/>
      <c r="J71" s="104"/>
      <c r="K71" s="104"/>
      <c r="L71" s="104"/>
      <c r="M71" s="104"/>
      <c r="N71" s="104"/>
      <c r="O71" s="104"/>
      <c r="P71" s="104"/>
      <c r="Q71" s="104"/>
      <c r="R71" s="105"/>
      <c r="S71" s="6"/>
    </row>
    <row r="72" spans="1:19" x14ac:dyDescent="0.3">
      <c r="A72" s="102"/>
      <c r="B72" s="102"/>
      <c r="C72" s="101"/>
      <c r="D72" s="101"/>
      <c r="E72" s="102"/>
      <c r="F72" s="102"/>
      <c r="G72" s="101"/>
      <c r="H72" s="103"/>
      <c r="I72" s="102"/>
      <c r="J72" s="104"/>
      <c r="K72" s="104"/>
      <c r="L72" s="104"/>
      <c r="M72" s="104"/>
      <c r="N72" s="104"/>
      <c r="O72" s="104"/>
      <c r="P72" s="104"/>
      <c r="Q72" s="104"/>
      <c r="R72" s="105"/>
      <c r="S72" s="6"/>
    </row>
    <row r="73" spans="1:19" x14ac:dyDescent="0.3">
      <c r="A73" s="102"/>
      <c r="B73" s="101"/>
      <c r="C73" s="102"/>
      <c r="D73" s="101"/>
      <c r="E73" s="102"/>
      <c r="F73" s="102"/>
      <c r="G73" s="102"/>
      <c r="H73" s="103"/>
      <c r="I73" s="102"/>
      <c r="J73" s="104"/>
      <c r="K73" s="104"/>
      <c r="L73" s="104"/>
      <c r="M73" s="104"/>
      <c r="N73" s="104"/>
      <c r="O73" s="104"/>
      <c r="P73" s="104"/>
      <c r="Q73" s="104"/>
      <c r="R73" s="105"/>
      <c r="S73" s="6"/>
    </row>
    <row r="74" spans="1:19" x14ac:dyDescent="0.3">
      <c r="A74" s="100"/>
      <c r="B74" s="102"/>
      <c r="C74" s="101"/>
      <c r="D74" s="102"/>
      <c r="E74" s="101"/>
      <c r="F74" s="102"/>
      <c r="G74" s="102"/>
      <c r="H74" s="103"/>
      <c r="I74" s="102"/>
      <c r="J74" s="104"/>
      <c r="K74" s="104"/>
      <c r="L74" s="104"/>
      <c r="M74" s="104"/>
      <c r="N74" s="104"/>
      <c r="O74" s="104"/>
      <c r="P74" s="104"/>
      <c r="Q74" s="104"/>
      <c r="R74" s="105"/>
      <c r="S74" s="6"/>
    </row>
    <row r="75" spans="1:19" x14ac:dyDescent="0.3">
      <c r="A75" s="100"/>
      <c r="B75" s="102"/>
      <c r="C75" s="102"/>
      <c r="D75" s="102"/>
      <c r="E75" s="102"/>
      <c r="F75" s="102"/>
      <c r="G75" s="102"/>
      <c r="H75" s="103"/>
      <c r="I75" s="102"/>
      <c r="J75" s="104"/>
      <c r="K75" s="104"/>
      <c r="L75" s="104"/>
      <c r="M75" s="104"/>
      <c r="N75" s="104"/>
      <c r="O75" s="104"/>
      <c r="P75" s="104"/>
      <c r="Q75" s="104"/>
      <c r="R75" s="105"/>
      <c r="S75" s="6"/>
    </row>
    <row r="76" spans="1:19" x14ac:dyDescent="0.3">
      <c r="A76" s="100"/>
      <c r="B76" s="102"/>
      <c r="C76" s="101"/>
      <c r="D76" s="102"/>
      <c r="E76" s="102"/>
      <c r="F76" s="102"/>
      <c r="G76" s="102"/>
      <c r="H76" s="103"/>
      <c r="I76" s="102"/>
      <c r="J76" s="104"/>
      <c r="K76" s="104"/>
      <c r="L76" s="104"/>
      <c r="M76" s="104"/>
      <c r="N76" s="104"/>
      <c r="O76" s="104"/>
      <c r="P76" s="104"/>
      <c r="Q76" s="104"/>
      <c r="R76" s="105"/>
      <c r="S76" s="6"/>
    </row>
    <row r="77" spans="1:19" x14ac:dyDescent="0.3">
      <c r="A77" s="100"/>
      <c r="B77" s="102"/>
      <c r="C77" s="102"/>
      <c r="D77" s="102"/>
      <c r="E77" s="102"/>
      <c r="F77" s="102"/>
      <c r="G77" s="102"/>
      <c r="H77" s="103"/>
      <c r="I77" s="102"/>
      <c r="J77" s="104"/>
      <c r="K77" s="104"/>
      <c r="L77" s="104"/>
      <c r="M77" s="104"/>
      <c r="N77" s="104"/>
      <c r="O77" s="104"/>
      <c r="P77" s="104"/>
      <c r="Q77" s="104"/>
      <c r="R77" s="105"/>
      <c r="S77" s="6"/>
    </row>
    <row r="78" spans="1:19" x14ac:dyDescent="0.3">
      <c r="A78" s="100"/>
      <c r="B78" s="102"/>
      <c r="C78" s="101"/>
      <c r="D78" s="102"/>
      <c r="E78" s="102"/>
      <c r="F78" s="102"/>
      <c r="G78" s="102"/>
      <c r="H78" s="103"/>
      <c r="I78" s="102"/>
      <c r="J78" s="104"/>
      <c r="K78" s="104"/>
      <c r="L78" s="104"/>
      <c r="M78" s="104"/>
      <c r="N78" s="104"/>
      <c r="O78" s="104"/>
      <c r="P78" s="104"/>
      <c r="Q78" s="104"/>
      <c r="R78" s="105"/>
      <c r="S78" s="6"/>
    </row>
    <row r="79" spans="1:19" x14ac:dyDescent="0.3">
      <c r="A79" s="100"/>
      <c r="B79" s="102"/>
      <c r="C79" s="101"/>
      <c r="D79" s="101"/>
      <c r="E79" s="102"/>
      <c r="F79" s="102"/>
      <c r="G79" s="102"/>
      <c r="H79" s="103"/>
      <c r="I79" s="102"/>
      <c r="J79" s="104"/>
      <c r="K79" s="104"/>
      <c r="L79" s="104"/>
      <c r="M79" s="104"/>
      <c r="N79" s="104"/>
      <c r="O79" s="104"/>
      <c r="P79" s="104"/>
      <c r="Q79" s="104"/>
      <c r="R79" s="105"/>
      <c r="S79" s="6"/>
    </row>
    <row r="80" spans="1:19" x14ac:dyDescent="0.3">
      <c r="A80" s="100"/>
      <c r="B80" s="102"/>
      <c r="C80" s="102"/>
      <c r="D80" s="102"/>
      <c r="E80" s="102"/>
      <c r="F80" s="102"/>
      <c r="G80" s="102"/>
      <c r="H80" s="103"/>
      <c r="I80" s="102"/>
      <c r="J80" s="104"/>
      <c r="K80" s="104"/>
      <c r="L80" s="104"/>
      <c r="M80" s="104"/>
      <c r="N80" s="104"/>
      <c r="O80" s="104"/>
      <c r="P80" s="104"/>
      <c r="Q80" s="104"/>
      <c r="R80" s="105"/>
      <c r="S80" s="6"/>
    </row>
    <row r="81" spans="1:19" x14ac:dyDescent="0.3">
      <c r="A81" s="100"/>
      <c r="B81" s="102"/>
      <c r="C81" s="102"/>
      <c r="D81" s="102"/>
      <c r="E81" s="102"/>
      <c r="F81" s="102"/>
      <c r="G81" s="102"/>
      <c r="H81" s="103"/>
      <c r="I81" s="102"/>
      <c r="J81" s="104"/>
      <c r="K81" s="104"/>
      <c r="L81" s="104"/>
      <c r="M81" s="104"/>
      <c r="N81" s="104"/>
      <c r="O81" s="104"/>
      <c r="P81" s="104"/>
      <c r="Q81" s="104"/>
      <c r="R81" s="105"/>
      <c r="S81" s="6"/>
    </row>
    <row r="82" spans="1:19" x14ac:dyDescent="0.3">
      <c r="A82" s="102"/>
      <c r="B82" s="101"/>
      <c r="C82" s="101"/>
      <c r="D82" s="101"/>
      <c r="E82" s="101"/>
      <c r="F82" s="101"/>
      <c r="G82" s="101"/>
      <c r="H82" s="103"/>
      <c r="I82" s="102"/>
      <c r="J82" s="104"/>
      <c r="K82" s="104"/>
      <c r="L82" s="104"/>
      <c r="M82" s="104"/>
      <c r="N82" s="104"/>
      <c r="O82" s="104"/>
      <c r="P82" s="104"/>
      <c r="Q82" s="104"/>
      <c r="R82" s="105"/>
      <c r="S82" s="6"/>
    </row>
    <row r="83" spans="1:19" x14ac:dyDescent="0.3">
      <c r="A83" s="100"/>
      <c r="B83" s="102"/>
      <c r="C83" s="102"/>
      <c r="D83" s="102"/>
      <c r="E83" s="102"/>
      <c r="F83" s="102"/>
      <c r="G83" s="102"/>
      <c r="H83" s="103"/>
      <c r="I83" s="102"/>
      <c r="J83" s="104"/>
      <c r="K83" s="104"/>
      <c r="L83" s="104"/>
      <c r="M83" s="104"/>
      <c r="N83" s="104"/>
      <c r="O83" s="104"/>
      <c r="P83" s="104"/>
      <c r="Q83" s="104"/>
      <c r="R83" s="105"/>
      <c r="S83" s="6"/>
    </row>
    <row r="84" spans="1:19" x14ac:dyDescent="0.3">
      <c r="A84" s="100"/>
      <c r="B84" s="102"/>
      <c r="C84" s="102"/>
      <c r="D84" s="102"/>
      <c r="E84" s="102"/>
      <c r="F84" s="102"/>
      <c r="G84" s="102"/>
      <c r="H84" s="103"/>
      <c r="I84" s="102"/>
      <c r="J84" s="104"/>
      <c r="K84" s="104"/>
      <c r="L84" s="104"/>
      <c r="M84" s="104"/>
      <c r="N84" s="104"/>
      <c r="O84" s="104"/>
      <c r="P84" s="104"/>
      <c r="Q84" s="104"/>
      <c r="R84" s="105"/>
      <c r="S84" s="6"/>
    </row>
    <row r="85" spans="1:19" x14ac:dyDescent="0.3">
      <c r="A85" s="100"/>
      <c r="B85" s="102"/>
      <c r="C85" s="102"/>
      <c r="D85" s="102"/>
      <c r="E85" s="102"/>
      <c r="F85" s="102"/>
      <c r="G85" s="102"/>
      <c r="H85" s="103"/>
      <c r="I85" s="102"/>
      <c r="J85" s="104"/>
      <c r="K85" s="104"/>
      <c r="L85" s="104"/>
      <c r="M85" s="104"/>
      <c r="N85" s="104"/>
      <c r="O85" s="104"/>
      <c r="P85" s="104"/>
      <c r="Q85" s="104"/>
      <c r="R85" s="105"/>
      <c r="S85" s="6"/>
    </row>
    <row r="86" spans="1:19" x14ac:dyDescent="0.3">
      <c r="A86" s="100"/>
      <c r="B86" s="102"/>
      <c r="C86" s="102"/>
      <c r="D86" s="102"/>
      <c r="E86" s="102"/>
      <c r="F86" s="101"/>
      <c r="G86" s="102"/>
      <c r="H86" s="103"/>
      <c r="I86" s="102"/>
      <c r="J86" s="104"/>
      <c r="K86" s="104"/>
      <c r="L86" s="104"/>
      <c r="M86" s="104"/>
      <c r="N86" s="104"/>
      <c r="O86" s="104"/>
      <c r="P86" s="104"/>
      <c r="Q86" s="104"/>
      <c r="R86" s="105"/>
      <c r="S86" s="6"/>
    </row>
    <row r="87" spans="1:19" x14ac:dyDescent="0.3">
      <c r="A87" s="100"/>
      <c r="B87" s="102"/>
      <c r="C87" s="101"/>
      <c r="D87" s="102"/>
      <c r="E87" s="102"/>
      <c r="F87" s="102"/>
      <c r="G87" s="102"/>
      <c r="H87" s="103"/>
      <c r="I87" s="102"/>
      <c r="J87" s="104"/>
      <c r="K87" s="104"/>
      <c r="L87" s="104"/>
      <c r="M87" s="104"/>
      <c r="N87" s="104"/>
      <c r="O87" s="104"/>
      <c r="P87" s="104"/>
      <c r="Q87" s="104"/>
      <c r="R87" s="105"/>
      <c r="S87" s="6"/>
    </row>
    <row r="88" spans="1:19" x14ac:dyDescent="0.3">
      <c r="A88" s="100"/>
      <c r="B88" s="101"/>
      <c r="C88" s="101"/>
      <c r="D88" s="102"/>
      <c r="E88" s="101"/>
      <c r="F88" s="102"/>
      <c r="G88" s="102"/>
      <c r="H88" s="103"/>
      <c r="I88" s="102"/>
      <c r="J88" s="104"/>
      <c r="K88" s="104"/>
      <c r="L88" s="104"/>
      <c r="M88" s="104"/>
      <c r="N88" s="104"/>
      <c r="O88" s="104"/>
      <c r="P88" s="104"/>
      <c r="Q88" s="104"/>
      <c r="R88" s="105"/>
      <c r="S88" s="6"/>
    </row>
    <row r="89" spans="1:19" x14ac:dyDescent="0.3">
      <c r="A89" s="100"/>
      <c r="B89" s="101"/>
      <c r="C89" s="101"/>
      <c r="D89" s="101"/>
      <c r="E89" s="101"/>
      <c r="F89" s="101"/>
      <c r="G89" s="101"/>
      <c r="H89" s="103"/>
      <c r="I89" s="106"/>
      <c r="J89" s="104"/>
      <c r="K89" s="104"/>
      <c r="L89" s="104"/>
      <c r="M89" s="104"/>
      <c r="N89" s="104"/>
      <c r="O89" s="104"/>
      <c r="P89" s="104"/>
      <c r="Q89" s="104"/>
      <c r="R89" s="105"/>
      <c r="S89" s="6"/>
    </row>
    <row r="90" spans="1:19" x14ac:dyDescent="0.3">
      <c r="A90" s="100"/>
      <c r="B90" s="102"/>
      <c r="C90" s="101"/>
      <c r="D90" s="102"/>
      <c r="E90" s="102"/>
      <c r="F90" s="102"/>
      <c r="G90" s="102"/>
      <c r="H90" s="103"/>
      <c r="I90" s="102"/>
      <c r="J90" s="104"/>
      <c r="K90" s="104"/>
      <c r="L90" s="104"/>
      <c r="M90" s="104"/>
      <c r="N90" s="104"/>
      <c r="O90" s="104"/>
      <c r="P90" s="104"/>
      <c r="Q90" s="104"/>
      <c r="R90" s="105"/>
      <c r="S90" s="6"/>
    </row>
    <row r="91" spans="1:19" x14ac:dyDescent="0.3">
      <c r="A91" s="100"/>
      <c r="B91" s="102"/>
      <c r="C91" s="101"/>
      <c r="D91" s="101"/>
      <c r="E91" s="102"/>
      <c r="F91" s="101"/>
      <c r="G91" s="101"/>
      <c r="H91" s="103"/>
      <c r="I91" s="102"/>
      <c r="J91" s="104"/>
      <c r="K91" s="104"/>
      <c r="L91" s="104"/>
      <c r="M91" s="104"/>
      <c r="N91" s="104"/>
      <c r="O91" s="104"/>
      <c r="P91" s="104"/>
      <c r="Q91" s="104"/>
      <c r="R91" s="105"/>
      <c r="S91" s="6"/>
    </row>
    <row r="92" spans="1:19" x14ac:dyDescent="0.3">
      <c r="A92" s="100"/>
      <c r="B92" s="102"/>
      <c r="C92" s="102"/>
      <c r="D92" s="102"/>
      <c r="E92" s="102"/>
      <c r="F92" s="101"/>
      <c r="G92" s="101"/>
      <c r="H92" s="103"/>
      <c r="I92" s="102"/>
      <c r="J92" s="104"/>
      <c r="K92" s="104"/>
      <c r="L92" s="104"/>
      <c r="M92" s="104"/>
      <c r="N92" s="104"/>
      <c r="O92" s="104"/>
      <c r="P92" s="104"/>
      <c r="Q92" s="104"/>
      <c r="R92" s="105"/>
      <c r="S92" s="6"/>
    </row>
    <row r="93" spans="1:19" x14ac:dyDescent="0.3">
      <c r="A93" s="100"/>
      <c r="B93" s="101"/>
      <c r="C93" s="102"/>
      <c r="D93" s="102"/>
      <c r="E93" s="102"/>
      <c r="F93" s="102"/>
      <c r="G93" s="102"/>
      <c r="H93" s="103"/>
      <c r="I93" s="102"/>
      <c r="J93" s="104"/>
      <c r="K93" s="104"/>
      <c r="L93" s="104"/>
      <c r="M93" s="104"/>
      <c r="N93" s="104"/>
      <c r="O93" s="104"/>
      <c r="P93" s="104"/>
      <c r="Q93" s="104"/>
      <c r="R93" s="105"/>
      <c r="S93" s="6"/>
    </row>
    <row r="94" spans="1:19" x14ac:dyDescent="0.3">
      <c r="A94" s="100"/>
      <c r="B94" s="101"/>
      <c r="C94" s="102"/>
      <c r="D94" s="102"/>
      <c r="E94" s="102"/>
      <c r="F94" s="102"/>
      <c r="G94" s="102"/>
      <c r="H94" s="103"/>
      <c r="I94" s="102"/>
      <c r="J94" s="104"/>
      <c r="K94" s="104"/>
      <c r="L94" s="104"/>
      <c r="M94" s="104"/>
      <c r="N94" s="104"/>
      <c r="O94" s="104"/>
      <c r="P94" s="104"/>
      <c r="Q94" s="104"/>
      <c r="R94" s="105"/>
      <c r="S94" s="6"/>
    </row>
    <row r="95" spans="1:19" x14ac:dyDescent="0.3">
      <c r="A95" s="100"/>
      <c r="B95" s="102"/>
      <c r="C95" s="102"/>
      <c r="D95" s="102"/>
      <c r="E95" s="102"/>
      <c r="F95" s="102"/>
      <c r="G95" s="101"/>
      <c r="H95" s="103"/>
      <c r="I95" s="102"/>
      <c r="J95" s="104"/>
      <c r="K95" s="104"/>
      <c r="L95" s="104"/>
      <c r="M95" s="104"/>
      <c r="N95" s="104"/>
      <c r="O95" s="104"/>
      <c r="P95" s="104"/>
      <c r="Q95" s="104"/>
      <c r="R95" s="105"/>
      <c r="S95" s="6"/>
    </row>
    <row r="96" spans="1:19" x14ac:dyDescent="0.3">
      <c r="A96" s="100"/>
      <c r="B96" s="102"/>
      <c r="C96" s="102"/>
      <c r="D96" s="102"/>
      <c r="E96" s="102"/>
      <c r="F96" s="102"/>
      <c r="G96" s="102"/>
      <c r="H96" s="103"/>
      <c r="I96" s="102"/>
      <c r="J96" s="104"/>
      <c r="K96" s="104"/>
      <c r="L96" s="104"/>
      <c r="M96" s="104"/>
      <c r="N96" s="104"/>
      <c r="O96" s="104"/>
      <c r="P96" s="104"/>
      <c r="Q96" s="104"/>
      <c r="R96" s="105"/>
      <c r="S96" s="6"/>
    </row>
    <row r="97" spans="1:19" x14ac:dyDescent="0.3">
      <c r="A97" s="100"/>
      <c r="B97" s="102"/>
      <c r="C97" s="102"/>
      <c r="D97" s="102"/>
      <c r="E97" s="102"/>
      <c r="F97" s="102"/>
      <c r="G97" s="102"/>
      <c r="H97" s="103"/>
      <c r="I97" s="102"/>
      <c r="J97" s="104"/>
      <c r="K97" s="104"/>
      <c r="L97" s="104"/>
      <c r="M97" s="104"/>
      <c r="N97" s="104"/>
      <c r="O97" s="104"/>
      <c r="P97" s="104"/>
      <c r="Q97" s="104"/>
      <c r="R97" s="105"/>
      <c r="S97" s="6"/>
    </row>
    <row r="98" spans="1:19" x14ac:dyDescent="0.3">
      <c r="A98" s="100"/>
      <c r="B98" s="102"/>
      <c r="C98" s="102"/>
      <c r="D98" s="102"/>
      <c r="E98" s="102"/>
      <c r="F98" s="102"/>
      <c r="G98" s="102"/>
      <c r="H98" s="103"/>
      <c r="I98" s="102"/>
      <c r="J98" s="104"/>
      <c r="K98" s="104"/>
      <c r="L98" s="104"/>
      <c r="M98" s="104"/>
      <c r="N98" s="104"/>
      <c r="O98" s="104"/>
      <c r="P98" s="104"/>
      <c r="Q98" s="104"/>
      <c r="R98" s="105"/>
      <c r="S98" s="6"/>
    </row>
    <row r="99" spans="1:19" x14ac:dyDescent="0.3">
      <c r="A99" s="102"/>
      <c r="B99" s="102"/>
      <c r="C99" s="102"/>
      <c r="D99" s="102"/>
      <c r="E99" s="102"/>
      <c r="F99" s="102"/>
      <c r="G99" s="102"/>
      <c r="H99" s="103"/>
      <c r="I99" s="102"/>
      <c r="J99" s="104"/>
      <c r="K99" s="104"/>
      <c r="L99" s="104"/>
      <c r="M99" s="104"/>
      <c r="N99" s="104"/>
      <c r="O99" s="104"/>
      <c r="P99" s="104"/>
      <c r="Q99" s="104"/>
      <c r="R99" s="105"/>
      <c r="S99" s="6"/>
    </row>
    <row r="100" spans="1:19" x14ac:dyDescent="0.3">
      <c r="A100" s="100"/>
      <c r="B100" s="102"/>
      <c r="C100" s="101"/>
      <c r="D100" s="102"/>
      <c r="E100" s="102"/>
      <c r="F100" s="102"/>
      <c r="G100" s="102"/>
      <c r="H100" s="103"/>
      <c r="I100" s="102"/>
      <c r="J100" s="104"/>
      <c r="K100" s="104"/>
      <c r="L100" s="104"/>
      <c r="M100" s="104"/>
      <c r="N100" s="104"/>
      <c r="O100" s="104"/>
      <c r="P100" s="104"/>
      <c r="Q100" s="104"/>
      <c r="R100" s="105"/>
      <c r="S100" s="6"/>
    </row>
    <row r="101" spans="1:19" x14ac:dyDescent="0.3">
      <c r="A101" s="100"/>
      <c r="B101" s="102"/>
      <c r="C101" s="101"/>
      <c r="D101" s="102"/>
      <c r="E101" s="102"/>
      <c r="F101" s="102"/>
      <c r="G101" s="102"/>
      <c r="H101" s="103"/>
      <c r="I101" s="102"/>
      <c r="J101" s="104"/>
      <c r="K101" s="104"/>
      <c r="L101" s="104"/>
      <c r="M101" s="104"/>
      <c r="N101" s="104"/>
      <c r="O101" s="104"/>
      <c r="P101" s="104"/>
      <c r="Q101" s="104"/>
      <c r="R101" s="105"/>
      <c r="S101" s="6"/>
    </row>
    <row r="102" spans="1:19" x14ac:dyDescent="0.3">
      <c r="A102" s="100"/>
      <c r="B102" s="102"/>
      <c r="C102" s="102"/>
      <c r="D102" s="102"/>
      <c r="E102" s="102"/>
      <c r="F102" s="102"/>
      <c r="G102" s="102"/>
      <c r="H102" s="103"/>
      <c r="I102" s="102"/>
      <c r="J102" s="104"/>
      <c r="K102" s="104"/>
      <c r="L102" s="104"/>
      <c r="M102" s="104"/>
      <c r="N102" s="104"/>
      <c r="O102" s="104"/>
      <c r="P102" s="104"/>
      <c r="Q102" s="104"/>
      <c r="R102" s="105"/>
      <c r="S102" s="6"/>
    </row>
    <row r="103" spans="1:19" x14ac:dyDescent="0.3">
      <c r="A103" s="100"/>
      <c r="B103" s="102"/>
      <c r="C103" s="102"/>
      <c r="D103" s="102"/>
      <c r="E103" s="102"/>
      <c r="F103" s="102"/>
      <c r="G103" s="102"/>
      <c r="H103" s="103"/>
      <c r="I103" s="102"/>
      <c r="J103" s="104"/>
      <c r="K103" s="104"/>
      <c r="L103" s="104"/>
      <c r="M103" s="104"/>
      <c r="N103" s="104"/>
      <c r="O103" s="104"/>
      <c r="P103" s="104"/>
      <c r="Q103" s="104"/>
      <c r="R103" s="105"/>
      <c r="S103" s="6"/>
    </row>
    <row r="104" spans="1:19" x14ac:dyDescent="0.3">
      <c r="A104" s="100"/>
      <c r="B104" s="102"/>
      <c r="C104" s="101"/>
      <c r="D104" s="102"/>
      <c r="E104" s="101"/>
      <c r="F104" s="102"/>
      <c r="G104" s="102"/>
      <c r="H104" s="103"/>
      <c r="I104" s="102"/>
      <c r="J104" s="104"/>
      <c r="K104" s="104"/>
      <c r="L104" s="104"/>
      <c r="M104" s="104"/>
      <c r="N104" s="104"/>
      <c r="O104" s="104"/>
      <c r="P104" s="104"/>
      <c r="Q104" s="104"/>
      <c r="R104" s="105"/>
      <c r="S104" s="6"/>
    </row>
    <row r="105" spans="1:19" x14ac:dyDescent="0.3">
      <c r="A105" s="100"/>
      <c r="B105" s="102"/>
      <c r="C105" s="102"/>
      <c r="D105" s="101"/>
      <c r="E105" s="102"/>
      <c r="F105" s="101"/>
      <c r="G105" s="102"/>
      <c r="H105" s="103"/>
      <c r="I105" s="102"/>
      <c r="J105" s="104"/>
      <c r="K105" s="104"/>
      <c r="L105" s="104"/>
      <c r="M105" s="104"/>
      <c r="N105" s="104"/>
      <c r="O105" s="104"/>
      <c r="P105" s="104"/>
      <c r="Q105" s="104"/>
      <c r="R105" s="105"/>
      <c r="S105" s="6"/>
    </row>
    <row r="106" spans="1:19" x14ac:dyDescent="0.3">
      <c r="A106" s="102"/>
      <c r="B106" s="102"/>
      <c r="C106" s="102"/>
      <c r="D106" s="102"/>
      <c r="E106" s="102"/>
      <c r="F106" s="102"/>
      <c r="G106" s="102"/>
      <c r="H106" s="103"/>
      <c r="I106" s="102"/>
      <c r="J106" s="104"/>
      <c r="K106" s="104"/>
      <c r="L106" s="104"/>
      <c r="M106" s="104"/>
      <c r="N106" s="104"/>
      <c r="O106" s="104"/>
      <c r="P106" s="104"/>
      <c r="Q106" s="104"/>
      <c r="R106" s="105"/>
      <c r="S106" s="6"/>
    </row>
    <row r="107" spans="1:19" x14ac:dyDescent="0.3">
      <c r="A107" s="100"/>
      <c r="B107" s="102"/>
      <c r="C107" s="101"/>
      <c r="D107" s="101"/>
      <c r="E107" s="102"/>
      <c r="F107" s="102"/>
      <c r="G107" s="102"/>
      <c r="H107" s="103"/>
      <c r="I107" s="102"/>
      <c r="J107" s="104"/>
      <c r="K107" s="104"/>
      <c r="L107" s="104"/>
      <c r="M107" s="104"/>
      <c r="N107" s="104"/>
      <c r="O107" s="104"/>
      <c r="P107" s="104"/>
      <c r="Q107" s="104"/>
      <c r="R107" s="105"/>
      <c r="S107" s="6"/>
    </row>
    <row r="108" spans="1:19" x14ac:dyDescent="0.3">
      <c r="A108" s="100"/>
      <c r="B108" s="102"/>
      <c r="C108" s="102"/>
      <c r="D108" s="102"/>
      <c r="E108" s="102"/>
      <c r="F108" s="102"/>
      <c r="G108" s="102"/>
      <c r="H108" s="103"/>
      <c r="I108" s="106"/>
      <c r="J108" s="104"/>
      <c r="K108" s="104"/>
      <c r="L108" s="104"/>
      <c r="M108" s="104"/>
      <c r="N108" s="104"/>
      <c r="O108" s="104"/>
      <c r="P108" s="104"/>
      <c r="Q108" s="104"/>
      <c r="R108" s="105"/>
      <c r="S108" s="6"/>
    </row>
    <row r="109" spans="1:19" x14ac:dyDescent="0.3">
      <c r="A109" s="100"/>
      <c r="B109" s="102"/>
      <c r="C109" s="102"/>
      <c r="D109" s="102"/>
      <c r="E109" s="102"/>
      <c r="F109" s="102"/>
      <c r="G109" s="102"/>
      <c r="H109" s="103"/>
      <c r="I109" s="102"/>
      <c r="J109" s="104"/>
      <c r="K109" s="104"/>
      <c r="L109" s="104"/>
      <c r="M109" s="104"/>
      <c r="N109" s="104"/>
      <c r="O109" s="104"/>
      <c r="P109" s="104"/>
      <c r="Q109" s="104"/>
      <c r="R109" s="105"/>
      <c r="S109" s="6"/>
    </row>
    <row r="110" spans="1:19" x14ac:dyDescent="0.3">
      <c r="A110" s="100"/>
      <c r="B110" s="102"/>
      <c r="C110" s="102"/>
      <c r="D110" s="102"/>
      <c r="E110" s="102"/>
      <c r="F110" s="102"/>
      <c r="G110" s="102"/>
      <c r="H110" s="103"/>
      <c r="I110" s="102"/>
      <c r="J110" s="104"/>
      <c r="K110" s="104"/>
      <c r="L110" s="104"/>
      <c r="M110" s="104"/>
      <c r="N110" s="104"/>
      <c r="O110" s="104"/>
      <c r="P110" s="104"/>
      <c r="Q110" s="104"/>
      <c r="R110" s="105"/>
      <c r="S110" s="6"/>
    </row>
    <row r="111" spans="1:19" x14ac:dyDescent="0.3">
      <c r="A111" s="100"/>
      <c r="B111" s="102"/>
      <c r="C111" s="102"/>
      <c r="D111" s="102"/>
      <c r="E111" s="102"/>
      <c r="F111" s="102"/>
      <c r="G111" s="102"/>
      <c r="H111" s="103"/>
      <c r="I111" s="102"/>
      <c r="J111" s="104"/>
      <c r="K111" s="104"/>
      <c r="L111" s="104"/>
      <c r="M111" s="104"/>
      <c r="N111" s="104"/>
      <c r="O111" s="104"/>
      <c r="P111" s="104"/>
      <c r="Q111" s="104"/>
      <c r="R111" s="105"/>
      <c r="S111" s="6"/>
    </row>
    <row r="112" spans="1:19" x14ac:dyDescent="0.3">
      <c r="A112" s="100"/>
      <c r="B112" s="102"/>
      <c r="C112" s="101"/>
      <c r="D112" s="102"/>
      <c r="E112" s="102"/>
      <c r="F112" s="102"/>
      <c r="G112" s="102"/>
      <c r="H112" s="103"/>
      <c r="I112" s="102"/>
      <c r="J112" s="104"/>
      <c r="K112" s="104"/>
      <c r="L112" s="104"/>
      <c r="M112" s="104"/>
      <c r="N112" s="104"/>
      <c r="O112" s="104"/>
      <c r="P112" s="104"/>
      <c r="Q112" s="104"/>
      <c r="R112" s="105"/>
      <c r="S112" s="6"/>
    </row>
    <row r="113" spans="1:19" x14ac:dyDescent="0.3">
      <c r="A113" s="100"/>
      <c r="B113" s="102"/>
      <c r="C113" s="101"/>
      <c r="D113" s="101"/>
      <c r="E113" s="102"/>
      <c r="F113" s="102"/>
      <c r="G113" s="102"/>
      <c r="H113" s="103"/>
      <c r="I113" s="102"/>
      <c r="J113" s="104"/>
      <c r="K113" s="104"/>
      <c r="L113" s="104"/>
      <c r="M113" s="104"/>
      <c r="N113" s="104"/>
      <c r="O113" s="104"/>
      <c r="P113" s="104"/>
      <c r="Q113" s="104"/>
      <c r="R113" s="105"/>
      <c r="S113" s="6"/>
    </row>
    <row r="114" spans="1:19" x14ac:dyDescent="0.3">
      <c r="A114" s="100"/>
      <c r="B114" s="102"/>
      <c r="C114" s="102"/>
      <c r="D114" s="102"/>
      <c r="E114" s="102"/>
      <c r="F114" s="101"/>
      <c r="G114" s="102"/>
      <c r="H114" s="103"/>
      <c r="I114" s="102"/>
      <c r="J114" s="104"/>
      <c r="K114" s="104"/>
      <c r="L114" s="104"/>
      <c r="M114" s="104"/>
      <c r="N114" s="104"/>
      <c r="O114" s="104"/>
      <c r="P114" s="104"/>
      <c r="Q114" s="104"/>
      <c r="R114" s="105"/>
      <c r="S114" s="6"/>
    </row>
    <row r="115" spans="1:19" x14ac:dyDescent="0.3">
      <c r="A115" s="100"/>
      <c r="B115" s="101"/>
      <c r="C115" s="101"/>
      <c r="D115" s="101"/>
      <c r="E115" s="101"/>
      <c r="F115" s="101"/>
      <c r="G115" s="101"/>
      <c r="H115" s="103"/>
      <c r="I115" s="102"/>
      <c r="J115" s="104"/>
      <c r="K115" s="104"/>
      <c r="L115" s="104"/>
      <c r="M115" s="104"/>
      <c r="N115" s="104"/>
      <c r="O115" s="104"/>
      <c r="P115" s="104"/>
      <c r="Q115" s="104"/>
      <c r="R115" s="105"/>
      <c r="S115" s="6"/>
    </row>
    <row r="116" spans="1:19" x14ac:dyDescent="0.3">
      <c r="A116" s="100"/>
      <c r="B116" s="102"/>
      <c r="C116" s="101"/>
      <c r="D116" s="101"/>
      <c r="E116" s="101"/>
      <c r="F116" s="101"/>
      <c r="G116" s="101"/>
      <c r="H116" s="103"/>
      <c r="I116" s="102"/>
      <c r="J116" s="104"/>
      <c r="K116" s="104"/>
      <c r="L116" s="104"/>
      <c r="M116" s="104"/>
      <c r="N116" s="104"/>
      <c r="O116" s="104"/>
      <c r="P116" s="104"/>
      <c r="Q116" s="104"/>
      <c r="R116" s="105"/>
      <c r="S116" s="6"/>
    </row>
    <row r="117" spans="1:19" x14ac:dyDescent="0.3">
      <c r="A117" s="100"/>
      <c r="B117" s="102"/>
      <c r="C117" s="101"/>
      <c r="D117" s="102"/>
      <c r="E117" s="101"/>
      <c r="F117" s="101"/>
      <c r="G117" s="101"/>
      <c r="H117" s="103"/>
      <c r="I117" s="102"/>
      <c r="J117" s="104"/>
      <c r="K117" s="104"/>
      <c r="L117" s="104"/>
      <c r="M117" s="104"/>
      <c r="N117" s="104"/>
      <c r="O117" s="104"/>
      <c r="P117" s="104"/>
      <c r="Q117" s="104"/>
      <c r="R117" s="105"/>
      <c r="S117" s="6"/>
    </row>
    <row r="118" spans="1:19" x14ac:dyDescent="0.3">
      <c r="A118" s="100"/>
      <c r="B118" s="102"/>
      <c r="C118" s="102"/>
      <c r="D118" s="102"/>
      <c r="E118" s="102"/>
      <c r="F118" s="101"/>
      <c r="G118" s="102"/>
      <c r="H118" s="103"/>
      <c r="I118" s="102"/>
      <c r="J118" s="104"/>
      <c r="K118" s="104"/>
      <c r="L118" s="104"/>
      <c r="M118" s="104"/>
      <c r="N118" s="104"/>
      <c r="O118" s="104"/>
      <c r="P118" s="104"/>
      <c r="Q118" s="104"/>
      <c r="R118" s="105"/>
      <c r="S118" s="6"/>
    </row>
    <row r="119" spans="1:19" x14ac:dyDescent="0.3">
      <c r="A119" s="100"/>
      <c r="B119" s="102"/>
      <c r="C119" s="101"/>
      <c r="D119" s="101"/>
      <c r="E119" s="102"/>
      <c r="F119" s="102"/>
      <c r="G119" s="101"/>
      <c r="H119" s="103"/>
      <c r="I119" s="102"/>
      <c r="J119" s="104"/>
      <c r="K119" s="104"/>
      <c r="L119" s="104"/>
      <c r="M119" s="104"/>
      <c r="N119" s="104"/>
      <c r="O119" s="104"/>
      <c r="P119" s="104"/>
      <c r="Q119" s="104"/>
      <c r="R119" s="105"/>
      <c r="S119" s="6"/>
    </row>
    <row r="120" spans="1:19" x14ac:dyDescent="0.3">
      <c r="A120" s="100"/>
      <c r="B120" s="102"/>
      <c r="C120" s="101"/>
      <c r="D120" s="101"/>
      <c r="E120" s="102"/>
      <c r="F120" s="101"/>
      <c r="G120" s="101"/>
      <c r="H120" s="103"/>
      <c r="I120" s="102"/>
      <c r="J120" s="104"/>
      <c r="K120" s="104"/>
      <c r="L120" s="104"/>
      <c r="M120" s="104"/>
      <c r="N120" s="104"/>
      <c r="O120" s="104"/>
      <c r="P120" s="104"/>
      <c r="Q120" s="104"/>
      <c r="R120" s="105"/>
      <c r="S120" s="6"/>
    </row>
    <row r="121" spans="1:19" x14ac:dyDescent="0.3">
      <c r="A121" s="100"/>
      <c r="B121" s="101"/>
      <c r="C121" s="101"/>
      <c r="D121" s="101"/>
      <c r="E121" s="101"/>
      <c r="F121" s="101"/>
      <c r="G121" s="101"/>
      <c r="H121" s="103"/>
      <c r="I121" s="102"/>
      <c r="J121" s="104"/>
      <c r="K121" s="104"/>
      <c r="L121" s="104"/>
      <c r="M121" s="104"/>
      <c r="N121" s="104"/>
      <c r="O121" s="104"/>
      <c r="P121" s="104"/>
      <c r="Q121" s="104"/>
      <c r="R121" s="105"/>
      <c r="S121" s="6"/>
    </row>
    <row r="122" spans="1:19" x14ac:dyDescent="0.3">
      <c r="A122" s="100"/>
      <c r="B122" s="102"/>
      <c r="C122" s="101"/>
      <c r="D122" s="101"/>
      <c r="E122" s="101"/>
      <c r="F122" s="102"/>
      <c r="G122" s="102"/>
      <c r="H122" s="103"/>
      <c r="I122" s="102"/>
      <c r="J122" s="104"/>
      <c r="K122" s="104"/>
      <c r="L122" s="104"/>
      <c r="M122" s="104"/>
      <c r="N122" s="104"/>
      <c r="O122" s="104"/>
      <c r="P122" s="104"/>
      <c r="Q122" s="104"/>
      <c r="R122" s="105"/>
      <c r="S122" s="6"/>
    </row>
    <row r="123" spans="1:19" x14ac:dyDescent="0.3">
      <c r="A123" s="100"/>
      <c r="B123" s="102"/>
      <c r="C123" s="101"/>
      <c r="D123" s="101"/>
      <c r="E123" s="101"/>
      <c r="F123" s="101"/>
      <c r="G123" s="101"/>
      <c r="H123" s="103"/>
      <c r="I123" s="102"/>
      <c r="J123" s="104"/>
      <c r="K123" s="104"/>
      <c r="L123" s="104"/>
      <c r="M123" s="104"/>
      <c r="N123" s="104"/>
      <c r="O123" s="104"/>
      <c r="P123" s="104"/>
      <c r="Q123" s="104"/>
      <c r="R123" s="105"/>
      <c r="S123" s="6"/>
    </row>
    <row r="124" spans="1:19" x14ac:dyDescent="0.3">
      <c r="A124" s="100"/>
      <c r="B124" s="102"/>
      <c r="C124" s="101"/>
      <c r="D124" s="101"/>
      <c r="E124" s="101"/>
      <c r="F124" s="102"/>
      <c r="G124" s="102"/>
      <c r="H124" s="103"/>
      <c r="I124" s="102"/>
      <c r="J124" s="104"/>
      <c r="K124" s="104"/>
      <c r="L124" s="104"/>
      <c r="M124" s="104"/>
      <c r="N124" s="104"/>
      <c r="O124" s="104"/>
      <c r="P124" s="104"/>
      <c r="Q124" s="104"/>
      <c r="R124" s="105"/>
      <c r="S124" s="6"/>
    </row>
    <row r="125" spans="1:19" x14ac:dyDescent="0.3">
      <c r="A125" s="100"/>
      <c r="B125" s="102"/>
      <c r="C125" s="102"/>
      <c r="D125" s="101"/>
      <c r="E125" s="101"/>
      <c r="F125" s="102"/>
      <c r="G125" s="101"/>
      <c r="H125" s="103"/>
      <c r="I125" s="102"/>
      <c r="J125" s="104"/>
      <c r="K125" s="104"/>
      <c r="L125" s="104"/>
      <c r="M125" s="104"/>
      <c r="N125" s="104"/>
      <c r="O125" s="104"/>
      <c r="P125" s="104"/>
      <c r="Q125" s="104"/>
      <c r="R125" s="105"/>
      <c r="S125" s="6"/>
    </row>
    <row r="126" spans="1:19" x14ac:dyDescent="0.3">
      <c r="A126" s="100"/>
      <c r="B126" s="102"/>
      <c r="C126" s="102"/>
      <c r="D126" s="102"/>
      <c r="E126" s="102"/>
      <c r="F126" s="101"/>
      <c r="G126" s="102"/>
      <c r="H126" s="103"/>
      <c r="I126" s="102"/>
      <c r="J126" s="104"/>
      <c r="K126" s="104"/>
      <c r="L126" s="104"/>
      <c r="M126" s="104"/>
      <c r="N126" s="104"/>
      <c r="O126" s="104"/>
      <c r="P126" s="104"/>
      <c r="Q126" s="104"/>
      <c r="R126" s="105"/>
      <c r="S126" s="6"/>
    </row>
    <row r="127" spans="1:19" x14ac:dyDescent="0.3">
      <c r="A127" s="100"/>
      <c r="B127" s="102"/>
      <c r="C127" s="102"/>
      <c r="D127" s="102"/>
      <c r="E127" s="102"/>
      <c r="F127" s="102"/>
      <c r="G127" s="102"/>
      <c r="H127" s="103"/>
      <c r="I127" s="102"/>
      <c r="J127" s="104"/>
      <c r="K127" s="104"/>
      <c r="L127" s="104"/>
      <c r="M127" s="104"/>
      <c r="N127" s="104"/>
      <c r="O127" s="104"/>
      <c r="P127" s="104"/>
      <c r="Q127" s="104"/>
      <c r="R127" s="105"/>
      <c r="S127" s="6"/>
    </row>
    <row r="128" spans="1:19" x14ac:dyDescent="0.3">
      <c r="A128" s="100"/>
      <c r="B128" s="101"/>
      <c r="C128" s="101"/>
      <c r="D128" s="101"/>
      <c r="E128" s="101"/>
      <c r="F128" s="101"/>
      <c r="G128" s="101"/>
      <c r="H128" s="103"/>
      <c r="I128" s="102"/>
      <c r="J128" s="104"/>
      <c r="K128" s="104"/>
      <c r="L128" s="104"/>
      <c r="M128" s="104"/>
      <c r="N128" s="104"/>
      <c r="O128" s="104"/>
      <c r="P128" s="104"/>
      <c r="Q128" s="104"/>
      <c r="R128" s="105"/>
      <c r="S128" s="6"/>
    </row>
    <row r="129" spans="1:19" x14ac:dyDescent="0.3">
      <c r="A129" s="100"/>
      <c r="B129" s="102"/>
      <c r="C129" s="101"/>
      <c r="D129" s="102"/>
      <c r="E129" s="101"/>
      <c r="F129" s="101"/>
      <c r="G129" s="101"/>
      <c r="H129" s="103"/>
      <c r="I129" s="102"/>
      <c r="J129" s="104"/>
      <c r="K129" s="104"/>
      <c r="L129" s="104"/>
      <c r="M129" s="104"/>
      <c r="N129" s="104"/>
      <c r="O129" s="104"/>
      <c r="P129" s="104"/>
      <c r="Q129" s="104"/>
      <c r="R129" s="105"/>
      <c r="S129" s="6"/>
    </row>
    <row r="130" spans="1:19" x14ac:dyDescent="0.3">
      <c r="A130" s="100"/>
      <c r="B130" s="101"/>
      <c r="C130" s="101"/>
      <c r="D130" s="101"/>
      <c r="E130" s="101"/>
      <c r="F130" s="102"/>
      <c r="G130" s="101"/>
      <c r="H130" s="103"/>
      <c r="I130" s="102"/>
      <c r="J130" s="104"/>
      <c r="K130" s="104"/>
      <c r="L130" s="104"/>
      <c r="M130" s="104"/>
      <c r="N130" s="104"/>
      <c r="O130" s="104"/>
      <c r="P130" s="104"/>
      <c r="Q130" s="104"/>
      <c r="R130" s="105"/>
      <c r="S130" s="6"/>
    </row>
    <row r="131" spans="1:19" x14ac:dyDescent="0.3">
      <c r="A131" s="100"/>
      <c r="B131" s="102"/>
      <c r="C131" s="101"/>
      <c r="D131" s="102"/>
      <c r="E131" s="102"/>
      <c r="F131" s="101"/>
      <c r="G131" s="101"/>
      <c r="H131" s="103"/>
      <c r="I131" s="102"/>
      <c r="J131" s="104"/>
      <c r="K131" s="104"/>
      <c r="L131" s="104"/>
      <c r="M131" s="104"/>
      <c r="N131" s="104"/>
      <c r="O131" s="104"/>
      <c r="P131" s="104"/>
      <c r="Q131" s="104"/>
      <c r="R131" s="105"/>
      <c r="S131" s="6"/>
    </row>
    <row r="132" spans="1:19" x14ac:dyDescent="0.3">
      <c r="A132" s="100"/>
      <c r="B132" s="102"/>
      <c r="C132" s="102"/>
      <c r="D132" s="102"/>
      <c r="E132" s="102"/>
      <c r="F132" s="102"/>
      <c r="G132" s="102"/>
      <c r="H132" s="103"/>
      <c r="I132" s="102"/>
      <c r="J132" s="104"/>
      <c r="K132" s="104"/>
      <c r="L132" s="104"/>
      <c r="M132" s="104"/>
      <c r="N132" s="104"/>
      <c r="O132" s="104"/>
      <c r="P132" s="104"/>
      <c r="Q132" s="104"/>
      <c r="R132" s="105"/>
      <c r="S132" s="6"/>
    </row>
    <row r="133" spans="1:19" x14ac:dyDescent="0.3">
      <c r="A133" s="100"/>
      <c r="B133" s="102"/>
      <c r="C133" s="102"/>
      <c r="D133" s="102"/>
      <c r="E133" s="102"/>
      <c r="F133" s="102"/>
      <c r="G133" s="102"/>
      <c r="H133" s="103"/>
      <c r="I133" s="102"/>
      <c r="J133" s="104"/>
      <c r="K133" s="104"/>
      <c r="L133" s="104"/>
      <c r="M133" s="104"/>
      <c r="N133" s="104"/>
      <c r="O133" s="104"/>
      <c r="P133" s="104"/>
      <c r="Q133" s="104"/>
      <c r="R133" s="105"/>
      <c r="S133" s="6"/>
    </row>
    <row r="134" spans="1:19" x14ac:dyDescent="0.3">
      <c r="A134" s="100"/>
      <c r="B134" s="102"/>
      <c r="C134" s="101"/>
      <c r="D134" s="102"/>
      <c r="E134" s="102"/>
      <c r="F134" s="101"/>
      <c r="G134" s="102"/>
      <c r="H134" s="103"/>
      <c r="I134" s="102"/>
      <c r="J134" s="104"/>
      <c r="K134" s="104"/>
      <c r="L134" s="104"/>
      <c r="M134" s="104"/>
      <c r="N134" s="104"/>
      <c r="O134" s="104"/>
      <c r="P134" s="104"/>
      <c r="Q134" s="104"/>
      <c r="R134" s="105"/>
      <c r="S134" s="6"/>
    </row>
    <row r="135" spans="1:19" x14ac:dyDescent="0.3">
      <c r="A135" s="100"/>
      <c r="B135" s="101"/>
      <c r="C135" s="101"/>
      <c r="D135" s="101"/>
      <c r="E135" s="102"/>
      <c r="F135" s="101"/>
      <c r="G135" s="101"/>
      <c r="H135" s="103"/>
      <c r="I135" s="102"/>
      <c r="J135" s="104"/>
      <c r="K135" s="104"/>
      <c r="L135" s="104"/>
      <c r="M135" s="104"/>
      <c r="N135" s="104"/>
      <c r="O135" s="104"/>
      <c r="P135" s="104"/>
      <c r="Q135" s="104"/>
      <c r="R135" s="105"/>
      <c r="S135" s="6"/>
    </row>
    <row r="136" spans="1:19" x14ac:dyDescent="0.3">
      <c r="A136" s="100"/>
      <c r="B136" s="101"/>
      <c r="C136" s="101"/>
      <c r="D136" s="101"/>
      <c r="E136" s="101"/>
      <c r="F136" s="101"/>
      <c r="G136" s="101"/>
      <c r="H136" s="103"/>
      <c r="I136" s="102"/>
      <c r="J136" s="104"/>
      <c r="K136" s="104"/>
      <c r="L136" s="104"/>
      <c r="M136" s="104"/>
      <c r="N136" s="104"/>
      <c r="O136" s="104"/>
      <c r="P136" s="104"/>
      <c r="Q136" s="104"/>
      <c r="R136" s="105"/>
      <c r="S136" s="6"/>
    </row>
    <row r="137" spans="1:19" x14ac:dyDescent="0.3">
      <c r="A137" s="100"/>
      <c r="B137" s="101"/>
      <c r="C137" s="101"/>
      <c r="D137" s="101"/>
      <c r="E137" s="101"/>
      <c r="F137" s="101"/>
      <c r="G137" s="101"/>
      <c r="H137" s="103"/>
      <c r="I137" s="102"/>
      <c r="J137" s="104"/>
      <c r="K137" s="104"/>
      <c r="L137" s="104"/>
      <c r="M137" s="104"/>
      <c r="N137" s="104"/>
      <c r="O137" s="104"/>
      <c r="P137" s="104"/>
      <c r="Q137" s="104"/>
      <c r="R137" s="105"/>
      <c r="S137" s="6"/>
    </row>
    <row r="138" spans="1:19" x14ac:dyDescent="0.3">
      <c r="A138" s="100"/>
      <c r="B138" s="102"/>
      <c r="C138" s="102"/>
      <c r="D138" s="102"/>
      <c r="E138" s="102"/>
      <c r="F138" s="102"/>
      <c r="G138" s="102"/>
      <c r="H138" s="103"/>
      <c r="I138" s="102"/>
      <c r="J138" s="104"/>
      <c r="K138" s="104"/>
      <c r="L138" s="104"/>
      <c r="M138" s="104"/>
      <c r="N138" s="104"/>
      <c r="O138" s="104"/>
      <c r="P138" s="104"/>
      <c r="Q138" s="104"/>
      <c r="R138" s="105"/>
      <c r="S138" s="6"/>
    </row>
    <row r="139" spans="1:19" x14ac:dyDescent="0.3">
      <c r="A139" s="100"/>
      <c r="B139" s="102"/>
      <c r="C139" s="102"/>
      <c r="D139" s="102"/>
      <c r="E139" s="102"/>
      <c r="F139" s="102"/>
      <c r="G139" s="102"/>
      <c r="H139" s="103"/>
      <c r="I139" s="102"/>
      <c r="J139" s="104"/>
      <c r="K139" s="104"/>
      <c r="L139" s="104"/>
      <c r="M139" s="104"/>
      <c r="N139" s="104"/>
      <c r="O139" s="104"/>
      <c r="P139" s="104"/>
      <c r="Q139" s="104"/>
      <c r="R139" s="105"/>
      <c r="S139" s="6"/>
    </row>
    <row r="140" spans="1:19" x14ac:dyDescent="0.3">
      <c r="A140" s="100"/>
      <c r="B140" s="101"/>
      <c r="C140" s="101"/>
      <c r="D140" s="101"/>
      <c r="E140" s="101"/>
      <c r="F140" s="101"/>
      <c r="G140" s="101"/>
      <c r="H140" s="103"/>
      <c r="I140" s="106"/>
      <c r="J140" s="104"/>
      <c r="K140" s="104"/>
      <c r="L140" s="104"/>
      <c r="M140" s="104"/>
      <c r="N140" s="104"/>
      <c r="O140" s="104"/>
      <c r="P140" s="104"/>
      <c r="Q140" s="104"/>
      <c r="R140" s="105"/>
      <c r="S140" s="6"/>
    </row>
    <row r="141" spans="1:19" x14ac:dyDescent="0.3">
      <c r="A141" s="102"/>
      <c r="B141" s="101"/>
      <c r="C141" s="101"/>
      <c r="D141" s="101"/>
      <c r="E141" s="101"/>
      <c r="F141" s="101"/>
      <c r="G141" s="101"/>
      <c r="H141" s="103"/>
      <c r="I141" s="102"/>
      <c r="J141" s="104"/>
      <c r="K141" s="104"/>
      <c r="L141" s="104"/>
      <c r="M141" s="104"/>
      <c r="N141" s="104"/>
      <c r="O141" s="104"/>
      <c r="P141" s="104"/>
      <c r="Q141" s="104"/>
      <c r="R141" s="105"/>
      <c r="S141" s="6"/>
    </row>
    <row r="142" spans="1:19" x14ac:dyDescent="0.3">
      <c r="A142" s="102"/>
      <c r="B142" s="102"/>
      <c r="C142" s="101"/>
      <c r="D142" s="101"/>
      <c r="E142" s="101"/>
      <c r="F142" s="101"/>
      <c r="G142" s="101"/>
      <c r="H142" s="103"/>
      <c r="I142" s="102"/>
      <c r="J142" s="104"/>
      <c r="K142" s="104"/>
      <c r="L142" s="104"/>
      <c r="M142" s="104"/>
      <c r="N142" s="104"/>
      <c r="O142" s="104"/>
      <c r="P142" s="104"/>
      <c r="Q142" s="104"/>
      <c r="R142" s="105"/>
      <c r="S142" s="6"/>
    </row>
    <row r="143" spans="1:19" x14ac:dyDescent="0.3">
      <c r="A143" s="100"/>
      <c r="B143" s="101"/>
      <c r="C143" s="101"/>
      <c r="D143" s="101"/>
      <c r="E143" s="101"/>
      <c r="F143" s="101"/>
      <c r="G143" s="101"/>
      <c r="H143" s="103"/>
      <c r="I143" s="106"/>
      <c r="J143" s="104"/>
      <c r="K143" s="104"/>
      <c r="L143" s="104"/>
      <c r="M143" s="104"/>
      <c r="N143" s="104"/>
      <c r="O143" s="104"/>
      <c r="P143" s="104"/>
      <c r="Q143" s="104"/>
      <c r="R143" s="105"/>
      <c r="S143" s="6"/>
    </row>
    <row r="144" spans="1:19" x14ac:dyDescent="0.3">
      <c r="A144" s="100"/>
      <c r="B144" s="101"/>
      <c r="C144" s="101"/>
      <c r="D144" s="101"/>
      <c r="E144" s="101"/>
      <c r="F144" s="101"/>
      <c r="G144" s="101"/>
      <c r="H144" s="103"/>
      <c r="I144" s="102"/>
      <c r="J144" s="104"/>
      <c r="K144" s="104"/>
      <c r="L144" s="104"/>
      <c r="M144" s="104"/>
      <c r="N144" s="104"/>
      <c r="O144" s="104"/>
      <c r="P144" s="104"/>
      <c r="Q144" s="104"/>
      <c r="R144" s="105"/>
      <c r="S144" s="6"/>
    </row>
    <row r="145" spans="1:19" x14ac:dyDescent="0.3">
      <c r="A145" s="100"/>
      <c r="B145" s="101"/>
      <c r="C145" s="101"/>
      <c r="D145" s="101"/>
      <c r="E145" s="101"/>
      <c r="F145" s="101"/>
      <c r="G145" s="101"/>
      <c r="H145" s="103"/>
      <c r="I145" s="102"/>
      <c r="J145" s="104"/>
      <c r="K145" s="104"/>
      <c r="L145" s="104"/>
      <c r="M145" s="104"/>
      <c r="N145" s="104"/>
      <c r="O145" s="104"/>
      <c r="P145" s="104"/>
      <c r="Q145" s="104"/>
      <c r="R145" s="105"/>
      <c r="S145" s="6"/>
    </row>
    <row r="146" spans="1:19" x14ac:dyDescent="0.3">
      <c r="A146" s="100"/>
      <c r="B146" s="102"/>
      <c r="C146" s="101"/>
      <c r="D146" s="101"/>
      <c r="E146" s="102"/>
      <c r="F146" s="101"/>
      <c r="G146" s="102"/>
      <c r="H146" s="103"/>
      <c r="I146" s="102"/>
      <c r="J146" s="104"/>
      <c r="K146" s="104"/>
      <c r="L146" s="104"/>
      <c r="M146" s="104"/>
      <c r="N146" s="104"/>
      <c r="O146" s="104"/>
      <c r="P146" s="104"/>
      <c r="Q146" s="104"/>
      <c r="R146" s="105"/>
      <c r="S146" s="6"/>
    </row>
    <row r="147" spans="1:19" x14ac:dyDescent="0.3">
      <c r="A147" s="100"/>
      <c r="B147" s="102"/>
      <c r="C147" s="101"/>
      <c r="D147" s="101"/>
      <c r="E147" s="101"/>
      <c r="F147" s="101"/>
      <c r="G147" s="101"/>
      <c r="H147" s="103"/>
      <c r="I147" s="102"/>
      <c r="J147" s="104"/>
      <c r="K147" s="104"/>
      <c r="L147" s="104"/>
      <c r="M147" s="104"/>
      <c r="N147" s="104"/>
      <c r="O147" s="104"/>
      <c r="P147" s="104"/>
      <c r="Q147" s="104"/>
      <c r="R147" s="105"/>
      <c r="S147" s="6"/>
    </row>
    <row r="148" spans="1:19" x14ac:dyDescent="0.3">
      <c r="A148" s="102"/>
      <c r="B148" s="101"/>
      <c r="C148" s="101"/>
      <c r="D148" s="101"/>
      <c r="E148" s="101"/>
      <c r="F148" s="101"/>
      <c r="G148" s="101"/>
      <c r="H148" s="103"/>
      <c r="I148" s="102"/>
      <c r="J148" s="104"/>
      <c r="K148" s="104"/>
      <c r="L148" s="104"/>
      <c r="M148" s="104"/>
      <c r="N148" s="104"/>
      <c r="O148" s="104"/>
      <c r="P148" s="104"/>
      <c r="Q148" s="104"/>
      <c r="R148" s="105"/>
      <c r="S148" s="6"/>
    </row>
    <row r="149" spans="1:19" x14ac:dyDescent="0.3">
      <c r="A149" s="102"/>
      <c r="B149" s="101"/>
      <c r="C149" s="101"/>
      <c r="D149" s="101"/>
      <c r="E149" s="102"/>
      <c r="F149" s="102"/>
      <c r="G149" s="102"/>
      <c r="H149" s="103"/>
      <c r="I149" s="102"/>
      <c r="J149" s="104"/>
      <c r="K149" s="104"/>
      <c r="L149" s="104"/>
      <c r="M149" s="104"/>
      <c r="N149" s="104"/>
      <c r="O149" s="104"/>
      <c r="P149" s="104"/>
      <c r="Q149" s="104"/>
      <c r="R149" s="105"/>
      <c r="S149" s="6"/>
    </row>
    <row r="150" spans="1:19" x14ac:dyDescent="0.3">
      <c r="A150" s="100"/>
      <c r="B150" s="102"/>
      <c r="C150" s="102"/>
      <c r="D150" s="102"/>
      <c r="E150" s="102"/>
      <c r="F150" s="102"/>
      <c r="G150" s="102"/>
      <c r="H150" s="103"/>
      <c r="I150" s="102"/>
      <c r="J150" s="104"/>
      <c r="K150" s="104"/>
      <c r="L150" s="104"/>
      <c r="M150" s="104"/>
      <c r="N150" s="104"/>
      <c r="O150" s="104"/>
      <c r="P150" s="104"/>
      <c r="Q150" s="104"/>
      <c r="R150" s="105"/>
      <c r="S150" s="6"/>
    </row>
    <row r="151" spans="1:19" x14ac:dyDescent="0.3">
      <c r="A151" s="100"/>
      <c r="B151" s="102"/>
      <c r="C151" s="101"/>
      <c r="D151" s="102"/>
      <c r="E151" s="102"/>
      <c r="F151" s="102"/>
      <c r="G151" s="102"/>
      <c r="H151" s="103"/>
      <c r="I151" s="102"/>
      <c r="J151" s="104"/>
      <c r="K151" s="104"/>
      <c r="L151" s="104"/>
      <c r="M151" s="104"/>
      <c r="N151" s="104"/>
      <c r="O151" s="104"/>
      <c r="P151" s="104"/>
      <c r="Q151" s="104"/>
      <c r="R151" s="105"/>
      <c r="S151" s="6"/>
    </row>
    <row r="152" spans="1:19" x14ac:dyDescent="0.3">
      <c r="A152" s="100"/>
      <c r="B152" s="102"/>
      <c r="C152" s="102"/>
      <c r="D152" s="102"/>
      <c r="E152" s="102"/>
      <c r="F152" s="102"/>
      <c r="G152" s="102"/>
      <c r="H152" s="103"/>
      <c r="I152" s="102"/>
      <c r="J152" s="104"/>
      <c r="K152" s="104"/>
      <c r="L152" s="104"/>
      <c r="M152" s="104"/>
      <c r="N152" s="104"/>
      <c r="O152" s="104"/>
      <c r="P152" s="104"/>
      <c r="Q152" s="104"/>
      <c r="R152" s="105"/>
      <c r="S152" s="6"/>
    </row>
    <row r="153" spans="1:19" x14ac:dyDescent="0.3">
      <c r="A153" s="102"/>
      <c r="B153" s="102"/>
      <c r="C153" s="102"/>
      <c r="D153" s="101"/>
      <c r="E153" s="101"/>
      <c r="F153" s="102"/>
      <c r="G153" s="102"/>
      <c r="H153" s="103"/>
      <c r="I153" s="102"/>
      <c r="J153" s="104"/>
      <c r="K153" s="104"/>
      <c r="L153" s="104"/>
      <c r="M153" s="104"/>
      <c r="N153" s="104"/>
      <c r="O153" s="104"/>
      <c r="P153" s="104"/>
      <c r="Q153" s="104"/>
      <c r="R153" s="102"/>
      <c r="S153" s="6"/>
    </row>
    <row r="154" spans="1:19" x14ac:dyDescent="0.3">
      <c r="A154" s="102"/>
      <c r="B154" s="102"/>
      <c r="C154" s="102"/>
      <c r="D154" s="102"/>
      <c r="E154" s="102"/>
      <c r="F154" s="101"/>
      <c r="G154" s="102"/>
      <c r="H154" s="103"/>
      <c r="I154" s="102"/>
      <c r="J154" s="104"/>
      <c r="K154" s="104"/>
      <c r="L154" s="104"/>
      <c r="M154" s="104"/>
      <c r="N154" s="104"/>
      <c r="O154" s="104"/>
      <c r="P154" s="104"/>
      <c r="Q154" s="104"/>
      <c r="R154" s="105"/>
      <c r="S154" s="6"/>
    </row>
    <row r="155" spans="1:19" x14ac:dyDescent="0.3">
      <c r="A155" s="102"/>
      <c r="B155" s="102"/>
      <c r="C155" s="101"/>
      <c r="D155" s="101"/>
      <c r="E155" s="102"/>
      <c r="F155" s="102"/>
      <c r="G155" s="102"/>
      <c r="H155" s="103"/>
      <c r="I155" s="102"/>
      <c r="J155" s="104"/>
      <c r="K155" s="104"/>
      <c r="L155" s="104"/>
      <c r="M155" s="104"/>
      <c r="N155" s="104"/>
      <c r="O155" s="104"/>
      <c r="P155" s="104"/>
      <c r="Q155" s="104"/>
      <c r="R155" s="105"/>
      <c r="S155" s="6"/>
    </row>
    <row r="156" spans="1:19" x14ac:dyDescent="0.3">
      <c r="A156" s="102"/>
      <c r="B156" s="101"/>
      <c r="C156" s="102"/>
      <c r="D156" s="102"/>
      <c r="E156" s="101"/>
      <c r="F156" s="102"/>
      <c r="G156" s="102"/>
      <c r="H156" s="103"/>
      <c r="I156" s="102"/>
      <c r="J156" s="104"/>
      <c r="K156" s="104"/>
      <c r="L156" s="104"/>
      <c r="M156" s="104"/>
      <c r="N156" s="104"/>
      <c r="O156" s="104"/>
      <c r="P156" s="104"/>
      <c r="Q156" s="104"/>
      <c r="R156" s="105"/>
      <c r="S156" s="6"/>
    </row>
    <row r="157" spans="1:19" x14ac:dyDescent="0.3">
      <c r="A157" s="100"/>
      <c r="B157" s="102"/>
      <c r="C157" s="102"/>
      <c r="D157" s="101"/>
      <c r="E157" s="101"/>
      <c r="F157" s="102"/>
      <c r="G157" s="101"/>
      <c r="H157" s="103"/>
      <c r="I157" s="102"/>
      <c r="J157" s="104"/>
      <c r="K157" s="104"/>
      <c r="L157" s="104"/>
      <c r="M157" s="104"/>
      <c r="N157" s="104"/>
      <c r="O157" s="104"/>
      <c r="P157" s="104"/>
      <c r="Q157" s="104"/>
      <c r="R157" s="105"/>
      <c r="S157" s="6"/>
    </row>
    <row r="158" spans="1:19" x14ac:dyDescent="0.3">
      <c r="A158" s="100"/>
      <c r="B158" s="102"/>
      <c r="C158" s="101"/>
      <c r="D158" s="101"/>
      <c r="E158" s="101"/>
      <c r="F158" s="101"/>
      <c r="G158" s="101"/>
      <c r="H158" s="103"/>
      <c r="I158" s="102"/>
      <c r="J158" s="104"/>
      <c r="K158" s="104"/>
      <c r="L158" s="104"/>
      <c r="M158" s="104"/>
      <c r="N158" s="104"/>
      <c r="O158" s="104"/>
      <c r="P158" s="104"/>
      <c r="Q158" s="104"/>
      <c r="R158" s="105"/>
      <c r="S158" s="6"/>
    </row>
    <row r="159" spans="1:19" x14ac:dyDescent="0.3">
      <c r="A159" s="1"/>
      <c r="B159" s="1"/>
      <c r="C159" s="4"/>
      <c r="D159" s="4"/>
      <c r="E159" s="4"/>
      <c r="F159" s="4"/>
      <c r="G159" s="4"/>
      <c r="H159" s="5"/>
      <c r="I159" s="1"/>
      <c r="J159" s="6"/>
      <c r="K159" s="6"/>
      <c r="L159" s="6"/>
      <c r="M159" s="6"/>
      <c r="N159" s="5"/>
      <c r="O159" s="6"/>
      <c r="P159" s="6"/>
      <c r="Q159" s="6"/>
      <c r="R159" s="9"/>
      <c r="S159" s="6"/>
    </row>
    <row r="160" spans="1:19" x14ac:dyDescent="0.3">
      <c r="A160" s="1"/>
      <c r="B160" s="4"/>
      <c r="C160" s="1"/>
      <c r="D160" s="4"/>
      <c r="E160" s="4"/>
      <c r="F160" s="4"/>
      <c r="G160" s="4"/>
      <c r="H160" s="5"/>
      <c r="I160" s="1"/>
      <c r="J160" s="6"/>
      <c r="K160" s="6"/>
      <c r="L160" s="6"/>
      <c r="M160" s="6"/>
      <c r="N160" s="5"/>
      <c r="O160" s="6"/>
      <c r="P160" s="6"/>
      <c r="Q160" s="6"/>
      <c r="R160" s="9"/>
      <c r="S160" s="6"/>
    </row>
    <row r="161" spans="1:19" x14ac:dyDescent="0.3">
      <c r="A161" s="1"/>
      <c r="B161" s="4"/>
      <c r="C161" s="4"/>
      <c r="D161" s="4"/>
      <c r="E161" s="4"/>
      <c r="F161" s="4"/>
      <c r="G161" s="4"/>
      <c r="H161" s="5"/>
      <c r="I161" s="1"/>
      <c r="J161" s="6"/>
      <c r="K161" s="6"/>
      <c r="L161" s="6"/>
      <c r="M161" s="6"/>
      <c r="N161" s="5"/>
      <c r="O161" s="6"/>
      <c r="P161" s="6"/>
      <c r="Q161" s="6"/>
      <c r="R161" s="9"/>
      <c r="S161" s="6"/>
    </row>
    <row r="162" spans="1:19" x14ac:dyDescent="0.3">
      <c r="A162" s="1"/>
      <c r="B162" s="4"/>
      <c r="C162" s="1"/>
      <c r="D162" s="4"/>
      <c r="E162" s="4"/>
      <c r="F162" s="4"/>
      <c r="G162" s="4"/>
      <c r="H162" s="5"/>
      <c r="I162" s="1"/>
      <c r="J162" s="6"/>
      <c r="K162" s="6"/>
      <c r="L162" s="6"/>
      <c r="M162" s="6"/>
      <c r="N162" s="5"/>
      <c r="O162" s="6"/>
      <c r="P162" s="6"/>
      <c r="Q162" s="6"/>
      <c r="R162" s="9"/>
      <c r="S162" s="6"/>
    </row>
    <row r="163" spans="1:19" x14ac:dyDescent="0.3">
      <c r="A163" s="1"/>
      <c r="B163" s="4"/>
      <c r="C163" s="4"/>
      <c r="D163" s="4"/>
      <c r="E163" s="4"/>
      <c r="F163" s="4"/>
      <c r="G163" s="4"/>
      <c r="H163" s="5"/>
      <c r="I163" s="1"/>
      <c r="J163" s="6"/>
      <c r="K163" s="6"/>
      <c r="L163" s="6"/>
      <c r="M163" s="6"/>
      <c r="N163" s="5"/>
      <c r="O163" s="6"/>
      <c r="P163" s="6"/>
      <c r="Q163" s="6"/>
      <c r="R163" s="9"/>
      <c r="S163" s="6"/>
    </row>
    <row r="164" spans="1:19" x14ac:dyDescent="0.3">
      <c r="A164" s="1"/>
      <c r="B164" s="4"/>
      <c r="C164" s="4"/>
      <c r="D164" s="4"/>
      <c r="E164" s="1"/>
      <c r="F164" s="4"/>
      <c r="G164" s="4"/>
      <c r="H164" s="5"/>
      <c r="I164" s="1"/>
      <c r="J164" s="6"/>
      <c r="K164" s="6"/>
      <c r="L164" s="6"/>
      <c r="M164" s="6"/>
      <c r="N164" s="5"/>
      <c r="O164" s="6"/>
      <c r="P164" s="6"/>
      <c r="Q164" s="6"/>
      <c r="R164" s="9"/>
      <c r="S164" s="6"/>
    </row>
    <row r="165" spans="1:19" x14ac:dyDescent="0.3">
      <c r="A165" s="1"/>
      <c r="B165" s="4"/>
      <c r="C165" s="4"/>
      <c r="D165" s="4"/>
      <c r="E165" s="4"/>
      <c r="F165" s="4"/>
      <c r="G165" s="4"/>
      <c r="H165" s="5"/>
      <c r="I165" s="1"/>
      <c r="J165" s="6"/>
      <c r="K165" s="6"/>
      <c r="L165" s="6"/>
      <c r="M165" s="6"/>
      <c r="N165" s="5"/>
      <c r="O165" s="6"/>
      <c r="P165" s="6"/>
      <c r="Q165" s="6"/>
      <c r="R165" s="9"/>
      <c r="S165" s="6"/>
    </row>
    <row r="166" spans="1:19" x14ac:dyDescent="0.3">
      <c r="A166" s="1"/>
      <c r="B166" s="1"/>
      <c r="C166" s="4"/>
      <c r="D166" s="1"/>
      <c r="E166" s="1"/>
      <c r="F166" s="4"/>
      <c r="G166" s="4"/>
      <c r="H166" s="5"/>
      <c r="I166" s="1"/>
      <c r="J166" s="6"/>
      <c r="K166" s="6"/>
      <c r="L166" s="6"/>
      <c r="M166" s="6"/>
      <c r="N166" s="5"/>
      <c r="O166" s="6"/>
      <c r="P166" s="6"/>
      <c r="Q166" s="6"/>
      <c r="R166" s="9"/>
      <c r="S166" s="6"/>
    </row>
    <row r="167" spans="1:19" x14ac:dyDescent="0.3">
      <c r="A167" s="1"/>
      <c r="B167" s="4"/>
      <c r="C167" s="4"/>
      <c r="D167" s="4"/>
      <c r="E167" s="4"/>
      <c r="F167" s="4"/>
      <c r="G167" s="4"/>
      <c r="H167" s="5"/>
      <c r="I167" s="1"/>
      <c r="J167" s="6"/>
      <c r="K167" s="6"/>
      <c r="L167" s="6"/>
      <c r="M167" s="6"/>
      <c r="N167" s="5"/>
      <c r="O167" s="6"/>
      <c r="P167" s="6"/>
      <c r="Q167" s="6"/>
      <c r="R167" s="9"/>
      <c r="S167" s="6"/>
    </row>
    <row r="168" spans="1:19" x14ac:dyDescent="0.3">
      <c r="A168" s="1"/>
      <c r="B168" s="1"/>
      <c r="C168" s="1"/>
      <c r="D168" s="4"/>
      <c r="E168" s="4"/>
      <c r="F168" s="4"/>
      <c r="G168" s="1"/>
      <c r="H168" s="5"/>
      <c r="I168" s="1"/>
      <c r="J168" s="6"/>
      <c r="K168" s="6"/>
      <c r="L168" s="6"/>
      <c r="M168" s="6"/>
      <c r="N168" s="5"/>
      <c r="O168" s="6"/>
      <c r="P168" s="6"/>
      <c r="Q168" s="6"/>
      <c r="R168" s="9"/>
      <c r="S168" s="6"/>
    </row>
    <row r="169" spans="1:19" x14ac:dyDescent="0.3">
      <c r="A169" s="1"/>
      <c r="B169" s="1"/>
      <c r="C169" s="4"/>
      <c r="D169" s="4"/>
      <c r="E169" s="4"/>
      <c r="F169" s="4"/>
      <c r="G169" s="4"/>
      <c r="H169" s="5"/>
      <c r="I169" s="1"/>
      <c r="J169" s="6"/>
      <c r="K169" s="6"/>
      <c r="L169" s="6"/>
      <c r="M169" s="6"/>
      <c r="N169" s="5"/>
      <c r="O169" s="6"/>
      <c r="P169" s="6"/>
      <c r="Q169" s="6"/>
      <c r="R169" s="9"/>
      <c r="S169" s="6"/>
    </row>
    <row r="170" spans="1:19" x14ac:dyDescent="0.3">
      <c r="A170" s="1"/>
      <c r="B170" s="4"/>
      <c r="C170" s="4"/>
      <c r="D170" s="4"/>
      <c r="E170" s="4"/>
      <c r="F170" s="4"/>
      <c r="G170" s="4"/>
      <c r="H170" s="5"/>
      <c r="I170" s="1"/>
      <c r="J170" s="6"/>
      <c r="K170" s="6"/>
      <c r="L170" s="6"/>
      <c r="M170" s="6"/>
      <c r="N170" s="5"/>
      <c r="O170" s="6"/>
      <c r="P170" s="6"/>
      <c r="Q170" s="6"/>
      <c r="R170" s="9"/>
      <c r="S170" s="6"/>
    </row>
    <row r="171" spans="1:19" x14ac:dyDescent="0.3">
      <c r="A171" s="1"/>
      <c r="B171" s="4"/>
      <c r="C171" s="4"/>
      <c r="D171" s="4"/>
      <c r="E171" s="1"/>
      <c r="F171" s="4"/>
      <c r="G171" s="4"/>
      <c r="H171" s="5"/>
      <c r="I171" s="1"/>
      <c r="J171" s="6"/>
      <c r="K171" s="6"/>
      <c r="L171" s="6"/>
      <c r="M171" s="6"/>
      <c r="N171" s="5"/>
      <c r="O171" s="6"/>
      <c r="P171" s="6"/>
      <c r="Q171" s="6"/>
      <c r="R171" s="9"/>
      <c r="S171" s="6"/>
    </row>
    <row r="172" spans="1:19" x14ac:dyDescent="0.3">
      <c r="A172" s="1"/>
      <c r="B172" s="4"/>
      <c r="C172" s="1"/>
      <c r="D172" s="4"/>
      <c r="E172" s="4"/>
      <c r="F172" s="1"/>
      <c r="G172" s="4"/>
      <c r="H172" s="5"/>
      <c r="I172" s="1"/>
      <c r="J172" s="6"/>
      <c r="K172" s="6"/>
      <c r="L172" s="6"/>
      <c r="M172" s="6"/>
      <c r="N172" s="5"/>
      <c r="O172" s="6"/>
      <c r="P172" s="6"/>
      <c r="Q172" s="6"/>
      <c r="R172" s="9"/>
      <c r="S172" s="6"/>
    </row>
    <row r="173" spans="1:19" x14ac:dyDescent="0.3">
      <c r="A173" s="1"/>
      <c r="B173" s="4"/>
      <c r="C173" s="4"/>
      <c r="D173" s="4"/>
      <c r="E173" s="4"/>
      <c r="F173" s="4"/>
      <c r="G173" s="4"/>
      <c r="H173" s="5"/>
      <c r="I173" s="1"/>
      <c r="J173" s="6"/>
      <c r="K173" s="6"/>
      <c r="L173" s="6"/>
      <c r="M173" s="6"/>
      <c r="N173" s="5"/>
      <c r="O173" s="6"/>
      <c r="P173" s="6"/>
      <c r="Q173" s="6"/>
      <c r="R173" s="9"/>
      <c r="S173" s="6"/>
    </row>
    <row r="174" spans="1:19" x14ac:dyDescent="0.3">
      <c r="A174" s="1"/>
      <c r="B174" s="1"/>
      <c r="C174" s="1"/>
      <c r="D174" s="1"/>
      <c r="E174" s="4"/>
      <c r="F174" s="4"/>
      <c r="G174" s="1"/>
      <c r="H174" s="5"/>
      <c r="I174" s="1"/>
      <c r="J174" s="6"/>
      <c r="K174" s="6"/>
      <c r="L174" s="6"/>
      <c r="M174" s="6"/>
      <c r="N174" s="5"/>
      <c r="O174" s="6"/>
      <c r="P174" s="6"/>
      <c r="Q174" s="6"/>
      <c r="R174" s="9"/>
      <c r="S174" s="6"/>
    </row>
    <row r="175" spans="1:19" x14ac:dyDescent="0.3">
      <c r="A175" s="1"/>
      <c r="B175" s="4"/>
      <c r="C175" s="4"/>
      <c r="D175" s="4"/>
      <c r="E175" s="4"/>
      <c r="F175" s="4"/>
      <c r="G175" s="4"/>
      <c r="H175" s="5"/>
      <c r="I175" s="1"/>
      <c r="J175" s="6"/>
      <c r="K175" s="6"/>
      <c r="L175" s="6"/>
      <c r="M175" s="6"/>
      <c r="N175" s="5"/>
      <c r="O175" s="6"/>
      <c r="P175" s="6"/>
      <c r="Q175" s="6"/>
      <c r="R175" s="9"/>
      <c r="S175" s="6"/>
    </row>
    <row r="176" spans="1:19" x14ac:dyDescent="0.3">
      <c r="A176" s="1"/>
      <c r="B176" s="4"/>
      <c r="C176" s="1"/>
      <c r="D176" s="4"/>
      <c r="E176" s="1"/>
      <c r="F176" s="4"/>
      <c r="G176" s="4"/>
      <c r="H176" s="5"/>
      <c r="I176" s="1"/>
      <c r="J176" s="6"/>
      <c r="K176" s="6"/>
      <c r="L176" s="6"/>
      <c r="M176" s="6"/>
      <c r="N176" s="5"/>
      <c r="O176" s="6"/>
      <c r="P176" s="6"/>
      <c r="Q176" s="6"/>
      <c r="R176" s="9"/>
      <c r="S176" s="6"/>
    </row>
    <row r="177" spans="1:19" x14ac:dyDescent="0.3">
      <c r="A177" s="1"/>
      <c r="B177" s="4"/>
      <c r="C177" s="1"/>
      <c r="D177" s="4"/>
      <c r="E177" s="4"/>
      <c r="F177" s="1"/>
      <c r="G177" s="1"/>
      <c r="H177" s="5"/>
      <c r="I177" s="1"/>
      <c r="J177" s="6"/>
      <c r="K177" s="6"/>
      <c r="L177" s="6"/>
      <c r="M177" s="6"/>
      <c r="N177" s="5"/>
      <c r="O177" s="6"/>
      <c r="P177" s="6"/>
      <c r="Q177" s="6"/>
      <c r="R177" s="9"/>
      <c r="S177" s="6"/>
    </row>
    <row r="178" spans="1:19" x14ac:dyDescent="0.3">
      <c r="A178" s="1"/>
      <c r="B178" s="1"/>
      <c r="C178" s="1"/>
      <c r="D178" s="4"/>
      <c r="E178" s="1"/>
      <c r="F178" s="1"/>
      <c r="G178" s="1"/>
      <c r="H178" s="5"/>
      <c r="I178" s="1"/>
      <c r="J178" s="6"/>
      <c r="K178" s="6"/>
      <c r="L178" s="6"/>
      <c r="M178" s="6"/>
      <c r="N178" s="5"/>
      <c r="O178" s="6"/>
      <c r="P178" s="6"/>
      <c r="Q178" s="6"/>
      <c r="R178" s="9"/>
      <c r="S178" s="6"/>
    </row>
    <row r="179" spans="1:19" x14ac:dyDescent="0.3">
      <c r="A179" s="1"/>
      <c r="B179" s="4"/>
      <c r="C179" s="1"/>
      <c r="D179" s="4"/>
      <c r="E179" s="1"/>
      <c r="F179" s="4"/>
      <c r="G179" s="4"/>
      <c r="H179" s="5"/>
      <c r="I179" s="1"/>
      <c r="J179" s="6"/>
      <c r="K179" s="6"/>
      <c r="L179" s="6"/>
      <c r="M179" s="6"/>
      <c r="N179" s="5"/>
      <c r="O179" s="6"/>
      <c r="P179" s="6"/>
      <c r="Q179" s="6"/>
      <c r="R179" s="9"/>
      <c r="S179" s="6"/>
    </row>
    <row r="180" spans="1:19" x14ac:dyDescent="0.3">
      <c r="A180" s="1"/>
      <c r="B180" s="4"/>
      <c r="C180" s="4"/>
      <c r="D180" s="4"/>
      <c r="E180" s="4"/>
      <c r="F180" s="4"/>
      <c r="G180" s="4"/>
      <c r="H180" s="5"/>
      <c r="I180" s="1"/>
      <c r="J180" s="6"/>
      <c r="K180" s="6"/>
      <c r="L180" s="6"/>
      <c r="M180" s="6"/>
      <c r="N180" s="5"/>
      <c r="O180" s="6"/>
      <c r="P180" s="6"/>
      <c r="Q180" s="6"/>
      <c r="R180" s="9"/>
      <c r="S180" s="6"/>
    </row>
    <row r="181" spans="1:19" x14ac:dyDescent="0.3">
      <c r="A181" s="1"/>
      <c r="B181" s="1"/>
      <c r="C181" s="4"/>
      <c r="D181" s="4"/>
      <c r="E181" s="4"/>
      <c r="F181" s="4"/>
      <c r="G181" s="4"/>
      <c r="H181" s="5"/>
      <c r="I181" s="1"/>
      <c r="J181" s="6"/>
      <c r="K181" s="6"/>
      <c r="L181" s="6"/>
      <c r="M181" s="6"/>
      <c r="N181" s="5"/>
      <c r="O181" s="6"/>
      <c r="P181" s="6"/>
      <c r="Q181" s="6"/>
      <c r="R181" s="9"/>
      <c r="S181" s="6"/>
    </row>
    <row r="182" spans="1:19" x14ac:dyDescent="0.3">
      <c r="A182" s="1"/>
      <c r="B182" s="1"/>
      <c r="C182" s="1"/>
      <c r="D182" s="4"/>
      <c r="E182" s="1"/>
      <c r="F182" s="1"/>
      <c r="G182" s="1"/>
      <c r="H182" s="5"/>
      <c r="I182" s="1"/>
      <c r="J182" s="6"/>
      <c r="K182" s="6"/>
      <c r="L182" s="6"/>
      <c r="M182" s="6"/>
      <c r="N182" s="5"/>
      <c r="O182" s="6"/>
      <c r="P182" s="6"/>
      <c r="Q182" s="6"/>
      <c r="R182" s="9"/>
      <c r="S182" s="6"/>
    </row>
    <row r="183" spans="1:19" x14ac:dyDescent="0.3">
      <c r="A183" s="1"/>
      <c r="B183" s="1"/>
      <c r="C183" s="4"/>
      <c r="D183" s="1"/>
      <c r="E183" s="4"/>
      <c r="F183" s="1"/>
      <c r="G183" s="4"/>
      <c r="H183" s="5"/>
      <c r="I183" s="1"/>
      <c r="J183" s="6"/>
      <c r="K183" s="6"/>
      <c r="L183" s="6"/>
      <c r="M183" s="6"/>
      <c r="N183" s="5"/>
      <c r="O183" s="6"/>
      <c r="P183" s="6"/>
      <c r="Q183" s="6"/>
      <c r="R183" s="9"/>
      <c r="S183" s="6"/>
    </row>
    <row r="184" spans="1:19" x14ac:dyDescent="0.3">
      <c r="A184" s="1"/>
      <c r="B184" s="4"/>
      <c r="C184" s="4"/>
      <c r="D184" s="4"/>
      <c r="E184" s="4"/>
      <c r="F184" s="4"/>
      <c r="G184" s="4"/>
      <c r="H184" s="5"/>
      <c r="I184" s="1"/>
      <c r="J184" s="6"/>
      <c r="K184" s="6"/>
      <c r="L184" s="6"/>
      <c r="M184" s="6"/>
      <c r="N184" s="5"/>
      <c r="O184" s="6"/>
      <c r="P184" s="6"/>
      <c r="Q184" s="6"/>
      <c r="R184" s="9"/>
      <c r="S184" s="6"/>
    </row>
    <row r="185" spans="1:19" x14ac:dyDescent="0.3">
      <c r="A185" s="1"/>
      <c r="B185" s="4"/>
      <c r="C185" s="1"/>
      <c r="D185" s="4"/>
      <c r="E185" s="4"/>
      <c r="F185" s="4"/>
      <c r="G185" s="4"/>
      <c r="H185" s="5"/>
      <c r="I185" s="1"/>
      <c r="J185" s="6"/>
      <c r="K185" s="6"/>
      <c r="L185" s="6"/>
      <c r="M185" s="6"/>
      <c r="N185" s="5"/>
      <c r="O185" s="6"/>
      <c r="P185" s="6"/>
      <c r="Q185" s="6"/>
      <c r="R185" s="9"/>
      <c r="S185" s="6"/>
    </row>
    <row r="186" spans="1:19" x14ac:dyDescent="0.3">
      <c r="A186" s="3"/>
      <c r="B186" s="4"/>
      <c r="C186" s="4"/>
      <c r="D186" s="4"/>
      <c r="E186" s="4"/>
      <c r="F186" s="4"/>
      <c r="G186" s="4"/>
      <c r="H186" s="7"/>
      <c r="I186" s="8"/>
      <c r="J186" s="6"/>
      <c r="K186" s="6"/>
      <c r="L186" s="6"/>
      <c r="M186" s="6"/>
      <c r="N186" s="7"/>
      <c r="O186" s="6"/>
      <c r="P186" s="6"/>
      <c r="Q186" s="6"/>
      <c r="R186" s="9"/>
      <c r="S186" s="6"/>
    </row>
    <row r="187" spans="1:19" x14ac:dyDescent="0.3">
      <c r="A187" s="1"/>
      <c r="B187" s="4"/>
      <c r="C187" s="4"/>
      <c r="D187" s="4"/>
      <c r="E187" s="4"/>
      <c r="F187" s="4"/>
      <c r="G187" s="4"/>
      <c r="H187" s="5"/>
      <c r="I187" s="1"/>
      <c r="J187" s="6"/>
      <c r="K187" s="6"/>
      <c r="L187" s="6"/>
      <c r="M187" s="6"/>
      <c r="N187" s="5"/>
      <c r="O187" s="6"/>
      <c r="P187" s="6"/>
      <c r="Q187" s="6"/>
      <c r="R187" s="9"/>
      <c r="S187" s="6"/>
    </row>
    <row r="188" spans="1:19" x14ac:dyDescent="0.3">
      <c r="A188" s="1"/>
      <c r="B188" s="1"/>
      <c r="C188" s="4"/>
      <c r="D188" s="4"/>
      <c r="E188" s="4"/>
      <c r="F188" s="4"/>
      <c r="G188" s="4"/>
      <c r="H188" s="5"/>
      <c r="I188" s="1"/>
      <c r="J188" s="6"/>
      <c r="K188" s="6"/>
      <c r="L188" s="6"/>
      <c r="M188" s="6"/>
      <c r="N188" s="5"/>
      <c r="O188" s="6"/>
      <c r="P188" s="6"/>
      <c r="Q188" s="6"/>
      <c r="R188" s="9"/>
      <c r="S188" s="6"/>
    </row>
    <row r="189" spans="1:19" x14ac:dyDescent="0.3">
      <c r="A189" s="1"/>
      <c r="B189" s="4"/>
      <c r="C189" s="4"/>
      <c r="D189" s="4"/>
      <c r="E189" s="4"/>
      <c r="F189" s="4"/>
      <c r="G189" s="4"/>
      <c r="H189" s="5"/>
      <c r="I189" s="1"/>
      <c r="J189" s="6"/>
      <c r="K189" s="6"/>
      <c r="L189" s="6"/>
      <c r="M189" s="6"/>
      <c r="N189" s="5"/>
      <c r="O189" s="6"/>
      <c r="P189" s="6"/>
      <c r="Q189" s="6"/>
      <c r="R189" s="9"/>
      <c r="S189" s="6"/>
    </row>
    <row r="190" spans="1:19" x14ac:dyDescent="0.3">
      <c r="A190" s="1"/>
      <c r="B190" s="4"/>
      <c r="C190" s="4"/>
      <c r="D190" s="4"/>
      <c r="E190" s="4"/>
      <c r="F190" s="4"/>
      <c r="G190" s="4"/>
      <c r="H190" s="5"/>
      <c r="I190" s="1"/>
      <c r="J190" s="6"/>
      <c r="K190" s="6"/>
      <c r="L190" s="6"/>
      <c r="M190" s="6"/>
      <c r="N190" s="5"/>
      <c r="O190" s="6"/>
      <c r="P190" s="6"/>
      <c r="Q190" s="6"/>
      <c r="R190" s="9"/>
      <c r="S190" s="6"/>
    </row>
    <row r="191" spans="1:19" x14ac:dyDescent="0.3">
      <c r="A191" s="1"/>
      <c r="B191" s="4"/>
      <c r="C191" s="4"/>
      <c r="D191" s="4"/>
      <c r="E191" s="4"/>
      <c r="F191" s="4"/>
      <c r="G191" s="4"/>
      <c r="H191" s="5"/>
      <c r="I191" s="1"/>
      <c r="J191" s="6"/>
      <c r="K191" s="6"/>
      <c r="L191" s="6"/>
      <c r="M191" s="6"/>
      <c r="N191" s="5"/>
      <c r="O191" s="6"/>
      <c r="P191" s="6"/>
      <c r="Q191" s="6"/>
      <c r="R191" s="9"/>
      <c r="S191" s="6"/>
    </row>
    <row r="192" spans="1:19" x14ac:dyDescent="0.3">
      <c r="A192" s="3"/>
      <c r="B192" s="4"/>
      <c r="C192" s="4"/>
      <c r="D192" s="4"/>
      <c r="E192" s="4"/>
      <c r="F192" s="4"/>
      <c r="G192" s="4"/>
      <c r="H192" s="7"/>
      <c r="I192" s="8"/>
      <c r="J192" s="6"/>
      <c r="K192" s="6"/>
      <c r="L192" s="6"/>
      <c r="M192" s="6"/>
      <c r="N192" s="7"/>
      <c r="O192" s="6"/>
      <c r="P192" s="6"/>
      <c r="Q192" s="6"/>
      <c r="R192" s="9"/>
      <c r="S192" s="6"/>
    </row>
    <row r="193" spans="1:19" x14ac:dyDescent="0.3">
      <c r="A193" s="3"/>
      <c r="B193" s="4"/>
      <c r="C193" s="4"/>
      <c r="D193" s="4"/>
      <c r="E193" s="4"/>
      <c r="F193" s="4"/>
      <c r="G193" s="4"/>
      <c r="H193" s="7"/>
      <c r="I193" s="8"/>
      <c r="J193" s="6"/>
      <c r="K193" s="6"/>
      <c r="L193" s="6"/>
      <c r="M193" s="6"/>
      <c r="N193" s="7"/>
      <c r="O193" s="6"/>
      <c r="P193" s="6"/>
      <c r="Q193" s="6"/>
      <c r="R193" s="9"/>
      <c r="S193" s="6"/>
    </row>
    <row r="194" spans="1:19" x14ac:dyDescent="0.3">
      <c r="A194" s="1"/>
      <c r="B194" s="1"/>
      <c r="C194" s="1"/>
      <c r="D194" s="1"/>
      <c r="E194" s="4"/>
      <c r="F194" s="1"/>
      <c r="G194" s="1"/>
      <c r="H194" s="5"/>
      <c r="I194" s="1"/>
      <c r="J194" s="6"/>
      <c r="K194" s="6"/>
      <c r="L194" s="6"/>
      <c r="M194" s="6"/>
      <c r="N194" s="5"/>
      <c r="O194" s="6"/>
      <c r="P194" s="6"/>
      <c r="Q194" s="6"/>
      <c r="R194" s="9"/>
      <c r="S194" s="6"/>
    </row>
    <row r="195" spans="1:19" x14ac:dyDescent="0.3">
      <c r="A195" s="1"/>
      <c r="B195" s="4"/>
      <c r="C195" s="1"/>
      <c r="D195" s="4"/>
      <c r="E195" s="4"/>
      <c r="F195" s="4"/>
      <c r="G195" s="1"/>
      <c r="H195" s="5"/>
      <c r="I195" s="1"/>
      <c r="J195" s="6"/>
      <c r="K195" s="6"/>
      <c r="L195" s="6"/>
      <c r="M195" s="6"/>
      <c r="N195" s="5"/>
      <c r="O195" s="6"/>
      <c r="P195" s="6"/>
      <c r="Q195" s="6"/>
      <c r="R195" s="9"/>
      <c r="S195" s="6"/>
    </row>
    <row r="196" spans="1:19" x14ac:dyDescent="0.3">
      <c r="A196" s="1"/>
      <c r="B196" s="4"/>
      <c r="C196" s="4"/>
      <c r="D196" s="4"/>
      <c r="E196" s="4"/>
      <c r="F196" s="4"/>
      <c r="G196" s="4"/>
      <c r="H196" s="7"/>
      <c r="I196" s="1"/>
      <c r="J196" s="6"/>
      <c r="K196" s="6"/>
      <c r="L196" s="6"/>
      <c r="M196" s="6"/>
      <c r="N196" s="7"/>
      <c r="O196" s="6"/>
      <c r="P196" s="6"/>
      <c r="Q196" s="6"/>
      <c r="R196" s="9"/>
      <c r="S196" s="6"/>
    </row>
    <row r="197" spans="1:19" x14ac:dyDescent="0.3">
      <c r="A197" s="1"/>
      <c r="B197" s="4"/>
      <c r="C197" s="4"/>
      <c r="D197" s="4"/>
      <c r="E197" s="1"/>
      <c r="F197" s="4"/>
      <c r="G197" s="4"/>
      <c r="H197" s="5"/>
      <c r="I197" s="1"/>
      <c r="J197" s="6"/>
      <c r="K197" s="6"/>
      <c r="L197" s="6"/>
      <c r="M197" s="6"/>
      <c r="N197" s="5"/>
      <c r="O197" s="6"/>
      <c r="P197" s="6"/>
      <c r="Q197" s="6"/>
      <c r="R197" s="9"/>
      <c r="S197" s="6"/>
    </row>
    <row r="198" spans="1:19" x14ac:dyDescent="0.3">
      <c r="A198" s="1"/>
      <c r="B198" s="1"/>
      <c r="C198" s="4"/>
      <c r="D198" s="4"/>
      <c r="E198" s="4"/>
      <c r="F198" s="4"/>
      <c r="G198" s="1"/>
      <c r="H198" s="5"/>
      <c r="I198" s="1"/>
      <c r="J198" s="6"/>
      <c r="K198" s="6"/>
      <c r="L198" s="6"/>
      <c r="M198" s="6"/>
      <c r="N198" s="5"/>
      <c r="O198" s="6"/>
      <c r="P198" s="6"/>
      <c r="Q198" s="6"/>
      <c r="R198" s="9"/>
      <c r="S198" s="6"/>
    </row>
    <row r="199" spans="1:19" x14ac:dyDescent="0.3">
      <c r="A199" s="1"/>
      <c r="B199" s="4"/>
      <c r="C199" s="4"/>
      <c r="D199" s="4"/>
      <c r="E199" s="4"/>
      <c r="F199" s="4"/>
      <c r="G199" s="4"/>
      <c r="H199" s="5"/>
      <c r="I199" s="1"/>
      <c r="J199" s="6"/>
      <c r="K199" s="6"/>
      <c r="L199" s="6"/>
      <c r="M199" s="6"/>
      <c r="N199" s="5"/>
      <c r="O199" s="6"/>
      <c r="P199" s="6"/>
      <c r="Q199" s="6"/>
      <c r="R199" s="9"/>
      <c r="S199" s="6"/>
    </row>
    <row r="200" spans="1:19" x14ac:dyDescent="0.3">
      <c r="A200" s="3"/>
      <c r="B200" s="4"/>
      <c r="C200" s="4"/>
      <c r="D200" s="4"/>
      <c r="E200" s="4"/>
      <c r="F200" s="4"/>
      <c r="G200" s="4"/>
      <c r="H200" s="7"/>
      <c r="I200" s="8"/>
      <c r="J200" s="6"/>
      <c r="K200" s="6"/>
      <c r="L200" s="6"/>
      <c r="M200" s="6"/>
      <c r="N200" s="7"/>
      <c r="O200" s="6"/>
      <c r="P200" s="6"/>
      <c r="Q200" s="6"/>
      <c r="R200" s="9"/>
      <c r="S200" s="6"/>
    </row>
    <row r="201" spans="1:19" x14ac:dyDescent="0.3">
      <c r="A201" s="3"/>
      <c r="B201" s="4"/>
      <c r="C201" s="4"/>
      <c r="D201" s="4"/>
      <c r="E201" s="4"/>
      <c r="F201" s="4"/>
      <c r="G201" s="4"/>
      <c r="H201" s="7"/>
      <c r="I201" s="8"/>
      <c r="J201" s="6"/>
      <c r="K201" s="6"/>
      <c r="L201" s="6"/>
      <c r="M201" s="6"/>
      <c r="N201" s="7"/>
      <c r="O201" s="6"/>
      <c r="P201" s="6"/>
      <c r="Q201" s="6"/>
      <c r="R201" s="9"/>
      <c r="S201" s="6"/>
    </row>
    <row r="202" spans="1:19" x14ac:dyDescent="0.3">
      <c r="A202" s="1"/>
      <c r="B202" s="4"/>
      <c r="C202" s="4"/>
      <c r="D202" s="4"/>
      <c r="E202" s="4"/>
      <c r="F202" s="4"/>
      <c r="G202" s="4"/>
      <c r="H202" s="7"/>
      <c r="I202" s="8"/>
      <c r="J202" s="6"/>
      <c r="K202" s="6"/>
      <c r="L202" s="6"/>
      <c r="M202" s="6"/>
      <c r="N202" s="7"/>
      <c r="O202" s="6"/>
      <c r="P202" s="6"/>
      <c r="Q202" s="6"/>
      <c r="R202" s="9"/>
      <c r="S202" s="6"/>
    </row>
    <row r="203" spans="1:19" x14ac:dyDescent="0.3">
      <c r="A203" s="3"/>
      <c r="B203" s="4"/>
      <c r="C203" s="4"/>
      <c r="D203" s="4"/>
      <c r="E203" s="4"/>
      <c r="F203" s="4"/>
      <c r="G203" s="4"/>
      <c r="H203" s="7"/>
      <c r="I203" s="8"/>
      <c r="J203" s="6"/>
      <c r="K203" s="6"/>
      <c r="L203" s="6"/>
      <c r="M203" s="6"/>
      <c r="N203" s="7"/>
      <c r="O203" s="6"/>
      <c r="P203" s="6"/>
      <c r="Q203" s="6"/>
      <c r="R203" s="9"/>
      <c r="S203" s="6"/>
    </row>
    <row r="204" spans="1:19" x14ac:dyDescent="0.3">
      <c r="A204" s="1"/>
      <c r="B204" s="4"/>
      <c r="C204" s="4"/>
      <c r="D204" s="4"/>
      <c r="E204" s="4"/>
      <c r="F204" s="4"/>
      <c r="G204" s="4"/>
      <c r="H204" s="5"/>
      <c r="I204" s="1"/>
      <c r="J204" s="6"/>
      <c r="K204" s="6"/>
      <c r="L204" s="6"/>
      <c r="M204" s="6"/>
      <c r="N204" s="5"/>
      <c r="O204" s="6"/>
      <c r="P204" s="6"/>
      <c r="Q204" s="6"/>
      <c r="R204" s="9"/>
      <c r="S204" s="6"/>
    </row>
    <row r="205" spans="1:19" x14ac:dyDescent="0.3">
      <c r="A205" s="1"/>
      <c r="B205" s="1"/>
      <c r="C205" s="1"/>
      <c r="D205" s="4"/>
      <c r="E205" s="4"/>
      <c r="F205" s="4"/>
      <c r="G205" s="4"/>
      <c r="H205" s="5"/>
      <c r="I205" s="1"/>
      <c r="J205" s="6"/>
      <c r="K205" s="6"/>
      <c r="L205" s="6"/>
      <c r="M205" s="6"/>
      <c r="N205" s="5"/>
      <c r="O205" s="6"/>
      <c r="P205" s="6"/>
      <c r="Q205" s="6"/>
      <c r="R205" s="9"/>
      <c r="S205" s="6"/>
    </row>
    <row r="206" spans="1:19" x14ac:dyDescent="0.3">
      <c r="A206" s="1"/>
      <c r="B206" s="4"/>
      <c r="C206" s="4"/>
      <c r="D206" s="4"/>
      <c r="E206" s="4"/>
      <c r="F206" s="4"/>
      <c r="G206" s="4"/>
      <c r="H206" s="5"/>
      <c r="I206" s="1"/>
      <c r="J206" s="6"/>
      <c r="K206" s="6"/>
      <c r="L206" s="6"/>
      <c r="M206" s="6"/>
      <c r="N206" s="5"/>
      <c r="O206" s="6"/>
      <c r="P206" s="6"/>
      <c r="Q206" s="6"/>
      <c r="R206" s="9"/>
      <c r="S206" s="6"/>
    </row>
    <row r="207" spans="1:19" x14ac:dyDescent="0.3">
      <c r="A207" s="1"/>
      <c r="B207" s="4"/>
      <c r="C207" s="1"/>
      <c r="D207" s="4"/>
      <c r="E207" s="4"/>
      <c r="F207" s="4"/>
      <c r="G207" s="4"/>
      <c r="H207" s="5"/>
      <c r="I207" s="1"/>
      <c r="J207" s="6"/>
      <c r="K207" s="6"/>
      <c r="L207" s="6"/>
      <c r="M207" s="6"/>
      <c r="N207" s="5"/>
      <c r="O207" s="6"/>
      <c r="P207" s="6"/>
      <c r="Q207" s="6"/>
      <c r="R207" s="9"/>
      <c r="S207" s="6"/>
    </row>
    <row r="208" spans="1:19" x14ac:dyDescent="0.3">
      <c r="A208" s="1"/>
      <c r="B208" s="1"/>
      <c r="C208" s="4"/>
      <c r="D208" s="1"/>
      <c r="E208" s="4"/>
      <c r="F208" s="1"/>
      <c r="G208" s="1"/>
      <c r="H208" s="5"/>
      <c r="I208" s="1"/>
      <c r="J208" s="6"/>
      <c r="K208" s="6"/>
      <c r="L208" s="6"/>
      <c r="M208" s="6"/>
      <c r="N208" s="5"/>
      <c r="O208" s="6"/>
      <c r="P208" s="6"/>
      <c r="Q208" s="6"/>
      <c r="R208" s="9"/>
      <c r="S208" s="6"/>
    </row>
    <row r="209" spans="1:19" x14ac:dyDescent="0.3">
      <c r="A209" s="1"/>
      <c r="B209" s="4"/>
      <c r="C209" s="4"/>
      <c r="D209" s="4"/>
      <c r="E209" s="4"/>
      <c r="F209" s="4"/>
      <c r="G209" s="4"/>
      <c r="H209" s="10"/>
      <c r="I209" s="1"/>
      <c r="J209" s="6"/>
      <c r="K209" s="6"/>
      <c r="L209" s="6"/>
      <c r="M209" s="6"/>
      <c r="N209" s="10"/>
      <c r="O209" s="6"/>
      <c r="P209" s="6"/>
      <c r="Q209" s="6"/>
      <c r="R209" s="9"/>
      <c r="S209" s="6"/>
    </row>
    <row r="210" spans="1:19" x14ac:dyDescent="0.3">
      <c r="A210" s="1"/>
      <c r="B210" s="1"/>
      <c r="C210" s="1"/>
      <c r="D210" s="4"/>
      <c r="E210" s="4"/>
      <c r="F210" s="4"/>
      <c r="G210" s="4"/>
      <c r="H210" s="10"/>
      <c r="I210" s="1"/>
      <c r="J210" s="6"/>
      <c r="K210" s="6"/>
      <c r="L210" s="6"/>
      <c r="M210" s="6"/>
      <c r="N210" s="10"/>
      <c r="O210" s="6"/>
      <c r="P210" s="6"/>
      <c r="Q210" s="6"/>
      <c r="R210" s="9"/>
      <c r="S210" s="6"/>
    </row>
    <row r="211" spans="1:19" x14ac:dyDescent="0.3">
      <c r="A211" s="1"/>
      <c r="B211" s="4"/>
      <c r="C211" s="1"/>
      <c r="D211" s="4"/>
      <c r="E211" s="4"/>
      <c r="F211" s="4"/>
      <c r="G211" s="4"/>
      <c r="H211" s="10"/>
      <c r="I211" s="8"/>
      <c r="J211" s="6"/>
      <c r="K211" s="6"/>
      <c r="L211" s="6"/>
      <c r="M211" s="6"/>
      <c r="N211" s="10"/>
      <c r="O211" s="6"/>
      <c r="P211" s="6"/>
      <c r="Q211" s="6"/>
      <c r="R211" s="9"/>
      <c r="S211" s="6"/>
    </row>
    <row r="212" spans="1:19" x14ac:dyDescent="0.3">
      <c r="A212" s="1"/>
      <c r="B212" s="4"/>
      <c r="C212" s="1"/>
      <c r="D212" s="4"/>
      <c r="E212" s="4"/>
      <c r="F212" s="4"/>
      <c r="G212" s="4"/>
      <c r="H212" s="10"/>
      <c r="I212" s="8"/>
      <c r="J212" s="6"/>
      <c r="K212" s="6"/>
      <c r="L212" s="6"/>
      <c r="M212" s="6"/>
      <c r="N212" s="10"/>
      <c r="O212" s="6"/>
      <c r="P212" s="6"/>
      <c r="Q212" s="6"/>
      <c r="R212" s="9"/>
      <c r="S212" s="6"/>
    </row>
    <row r="213" spans="1:19" x14ac:dyDescent="0.3">
      <c r="A213" s="1"/>
      <c r="B213" s="1"/>
      <c r="C213" s="4"/>
      <c r="D213" s="1"/>
      <c r="E213" s="4"/>
      <c r="F213" s="4"/>
      <c r="G213" s="4"/>
      <c r="H213" s="10"/>
      <c r="I213" s="1"/>
      <c r="J213" s="6"/>
      <c r="K213" s="6"/>
      <c r="L213" s="6"/>
      <c r="M213" s="6"/>
      <c r="N213" s="10"/>
      <c r="O213" s="6"/>
      <c r="P213" s="6"/>
      <c r="Q213" s="6"/>
      <c r="R213" s="9"/>
      <c r="S213" s="6"/>
    </row>
    <row r="214" spans="1:19" x14ac:dyDescent="0.3">
      <c r="A214" s="1"/>
      <c r="B214" s="1"/>
      <c r="C214" s="1"/>
      <c r="D214" s="4"/>
      <c r="E214" s="4"/>
      <c r="F214" s="4"/>
      <c r="G214" s="4"/>
      <c r="H214" s="10"/>
      <c r="I214" s="1"/>
      <c r="J214" s="6"/>
      <c r="K214" s="6"/>
      <c r="L214" s="6"/>
      <c r="M214" s="6"/>
      <c r="N214" s="10"/>
      <c r="O214" s="6"/>
      <c r="P214" s="6"/>
      <c r="Q214" s="6"/>
      <c r="R214" s="9"/>
      <c r="S214" s="6"/>
    </row>
    <row r="215" spans="1:19" x14ac:dyDescent="0.3">
      <c r="A215" s="1"/>
      <c r="B215" s="4"/>
      <c r="C215" s="4"/>
      <c r="D215" s="4"/>
      <c r="E215" s="4"/>
      <c r="F215" s="4"/>
      <c r="G215" s="4"/>
      <c r="H215" s="10"/>
      <c r="I215" s="1"/>
      <c r="J215" s="6"/>
      <c r="K215" s="6"/>
      <c r="L215" s="6"/>
      <c r="M215" s="6"/>
      <c r="N215" s="10"/>
      <c r="O215" s="6"/>
      <c r="P215" s="6"/>
      <c r="Q215" s="6"/>
      <c r="R215" s="9"/>
      <c r="S215" s="6"/>
    </row>
    <row r="216" spans="1:19" x14ac:dyDescent="0.3">
      <c r="A216" s="1"/>
      <c r="B216" s="4"/>
      <c r="C216" s="4"/>
      <c r="D216" s="4"/>
      <c r="E216" s="4"/>
      <c r="F216" s="4"/>
      <c r="G216" s="4"/>
      <c r="H216" s="10"/>
      <c r="I216" s="1"/>
      <c r="J216" s="6"/>
      <c r="K216" s="6"/>
      <c r="L216" s="6"/>
      <c r="M216" s="6"/>
      <c r="N216" s="10"/>
      <c r="O216" s="6"/>
      <c r="P216" s="6"/>
      <c r="Q216" s="6"/>
      <c r="R216" s="9"/>
      <c r="S216" s="6"/>
    </row>
    <row r="217" spans="1:19" x14ac:dyDescent="0.3">
      <c r="A217" s="1"/>
      <c r="B217" s="1"/>
      <c r="C217" s="1"/>
      <c r="D217" s="4"/>
      <c r="E217" s="4"/>
      <c r="F217" s="4"/>
      <c r="G217" s="4"/>
      <c r="H217" s="10"/>
      <c r="I217" s="1"/>
      <c r="J217" s="6"/>
      <c r="K217" s="6"/>
      <c r="L217" s="6"/>
      <c r="M217" s="6"/>
      <c r="N217" s="10"/>
      <c r="O217" s="6"/>
      <c r="P217" s="6"/>
      <c r="Q217" s="6"/>
      <c r="R217" s="9"/>
      <c r="S217" s="6"/>
    </row>
    <row r="218" spans="1:19" x14ac:dyDescent="0.3">
      <c r="A218" s="1"/>
      <c r="B218" s="1"/>
      <c r="C218" s="1"/>
      <c r="D218" s="1"/>
      <c r="E218" s="4"/>
      <c r="F218" s="4"/>
      <c r="G218" s="4"/>
      <c r="H218" s="10"/>
      <c r="I218" s="1"/>
      <c r="J218" s="6"/>
      <c r="K218" s="6"/>
      <c r="L218" s="6"/>
      <c r="M218" s="6"/>
      <c r="N218" s="10"/>
      <c r="O218" s="6"/>
      <c r="P218" s="6"/>
      <c r="Q218" s="6"/>
      <c r="R218" s="9"/>
      <c r="S218" s="6"/>
    </row>
    <row r="219" spans="1:19" x14ac:dyDescent="0.3">
      <c r="A219" s="1"/>
      <c r="B219" s="4"/>
      <c r="C219" s="4"/>
      <c r="D219" s="4"/>
      <c r="E219" s="4"/>
      <c r="F219" s="4"/>
      <c r="G219" s="4"/>
      <c r="H219" s="10"/>
      <c r="I219" s="1"/>
      <c r="J219" s="6"/>
      <c r="K219" s="6"/>
      <c r="L219" s="6"/>
      <c r="M219" s="6"/>
      <c r="N219" s="10"/>
      <c r="O219" s="6"/>
      <c r="P219" s="6"/>
      <c r="Q219" s="6"/>
      <c r="R219" s="9"/>
      <c r="S219" s="6"/>
    </row>
    <row r="220" spans="1:19" x14ac:dyDescent="0.3">
      <c r="A220" s="1"/>
      <c r="B220" s="4"/>
      <c r="C220" s="4"/>
      <c r="D220" s="4"/>
      <c r="E220" s="4"/>
      <c r="F220" s="4"/>
      <c r="G220" s="1"/>
      <c r="H220" s="10"/>
      <c r="I220" s="1"/>
      <c r="J220" s="6"/>
      <c r="K220" s="6"/>
      <c r="L220" s="6"/>
      <c r="M220" s="6"/>
      <c r="N220" s="10"/>
      <c r="O220" s="6"/>
      <c r="P220" s="6"/>
      <c r="Q220" s="6"/>
      <c r="R220" s="9"/>
      <c r="S220" s="6"/>
    </row>
    <row r="221" spans="1:19" x14ac:dyDescent="0.3">
      <c r="A221" s="3"/>
      <c r="B221" s="4"/>
      <c r="C221" s="4"/>
      <c r="D221" s="4"/>
      <c r="E221" s="4"/>
      <c r="F221" s="4"/>
      <c r="G221" s="4"/>
      <c r="H221" s="10"/>
      <c r="I221" s="1"/>
      <c r="J221" s="6"/>
      <c r="K221" s="6"/>
      <c r="L221" s="6"/>
      <c r="M221" s="6"/>
      <c r="N221" s="10"/>
      <c r="O221" s="6"/>
      <c r="P221" s="6"/>
      <c r="Q221" s="6"/>
      <c r="R221" s="9"/>
      <c r="S221" s="6"/>
    </row>
    <row r="222" spans="1:19" x14ac:dyDescent="0.3">
      <c r="A222" s="1"/>
      <c r="B222" s="4"/>
      <c r="C222" s="4"/>
      <c r="D222" s="4"/>
      <c r="E222" s="4"/>
      <c r="F222" s="4"/>
      <c r="G222" s="4"/>
      <c r="H222" s="10"/>
      <c r="I222" s="1"/>
      <c r="J222" s="6"/>
      <c r="K222" s="6"/>
      <c r="L222" s="6"/>
      <c r="M222" s="6"/>
      <c r="N222" s="10"/>
      <c r="O222" s="6"/>
      <c r="P222" s="6"/>
      <c r="Q222" s="6"/>
      <c r="R222" s="9"/>
      <c r="S222" s="6"/>
    </row>
    <row r="223" spans="1:19" x14ac:dyDescent="0.3">
      <c r="A223" s="1"/>
      <c r="B223" s="4"/>
      <c r="C223" s="4"/>
      <c r="D223" s="4"/>
      <c r="E223" s="4"/>
      <c r="F223" s="4"/>
      <c r="G223" s="4"/>
      <c r="H223" s="10"/>
      <c r="I223" s="1"/>
      <c r="J223" s="6"/>
      <c r="K223" s="6"/>
      <c r="L223" s="6"/>
      <c r="M223" s="6"/>
      <c r="N223" s="10"/>
      <c r="O223" s="6"/>
      <c r="P223" s="6"/>
      <c r="Q223" s="6"/>
      <c r="R223" s="9"/>
      <c r="S223" s="6"/>
    </row>
    <row r="224" spans="1:19" x14ac:dyDescent="0.3">
      <c r="A224" s="1"/>
      <c r="B224" s="4"/>
      <c r="C224" s="4"/>
      <c r="D224" s="4"/>
      <c r="E224" s="4"/>
      <c r="F224" s="4"/>
      <c r="G224" s="4"/>
      <c r="H224" s="10"/>
      <c r="I224" s="1"/>
      <c r="J224" s="6"/>
      <c r="K224" s="6"/>
      <c r="L224" s="6"/>
      <c r="M224" s="6"/>
      <c r="N224" s="10"/>
      <c r="O224" s="6"/>
      <c r="P224" s="6"/>
      <c r="Q224" s="6"/>
      <c r="R224" s="9"/>
      <c r="S224" s="6"/>
    </row>
    <row r="225" spans="1:19" x14ac:dyDescent="0.3">
      <c r="A225" s="1"/>
      <c r="B225" s="4"/>
      <c r="C225" s="4"/>
      <c r="D225" s="4"/>
      <c r="E225" s="4"/>
      <c r="F225" s="4"/>
      <c r="G225" s="4"/>
      <c r="H225" s="10"/>
      <c r="I225" s="1"/>
      <c r="J225" s="6"/>
      <c r="K225" s="6"/>
      <c r="L225" s="6"/>
      <c r="M225" s="6"/>
      <c r="N225" s="10"/>
      <c r="O225" s="6"/>
      <c r="P225" s="6"/>
      <c r="Q225" s="6"/>
      <c r="R225" s="9"/>
      <c r="S225" s="6"/>
    </row>
    <row r="226" spans="1:19" x14ac:dyDescent="0.3">
      <c r="A226" s="1"/>
      <c r="B226" s="4"/>
      <c r="C226" s="4"/>
      <c r="D226" s="4"/>
      <c r="E226" s="4"/>
      <c r="F226" s="4"/>
      <c r="G226" s="4"/>
      <c r="H226" s="10"/>
      <c r="I226" s="1"/>
      <c r="J226" s="6"/>
      <c r="K226" s="6"/>
      <c r="L226" s="6"/>
      <c r="M226" s="6"/>
      <c r="N226" s="10"/>
      <c r="O226" s="6"/>
      <c r="P226" s="6"/>
      <c r="Q226" s="6"/>
      <c r="R226" s="9"/>
      <c r="S226" s="6"/>
    </row>
    <row r="227" spans="1:19" x14ac:dyDescent="0.3">
      <c r="A227" s="3"/>
      <c r="B227" s="4"/>
      <c r="C227" s="4"/>
      <c r="D227" s="4"/>
      <c r="E227" s="4"/>
      <c r="F227" s="4"/>
      <c r="G227" s="4"/>
      <c r="H227" s="10"/>
      <c r="I227" s="8"/>
      <c r="J227" s="6"/>
      <c r="K227" s="6"/>
      <c r="L227" s="6"/>
      <c r="M227" s="6"/>
      <c r="N227" s="10"/>
      <c r="O227" s="6"/>
      <c r="P227" s="6"/>
      <c r="Q227" s="6"/>
      <c r="R227" s="9"/>
      <c r="S227" s="6"/>
    </row>
    <row r="228" spans="1:19" x14ac:dyDescent="0.3">
      <c r="A228" s="3"/>
      <c r="B228" s="4"/>
      <c r="C228" s="4"/>
      <c r="D228" s="4"/>
      <c r="E228" s="4"/>
      <c r="F228" s="4"/>
      <c r="G228" s="4"/>
      <c r="H228" s="10"/>
      <c r="I228" s="8"/>
      <c r="J228" s="6"/>
      <c r="K228" s="6"/>
      <c r="L228" s="6"/>
      <c r="M228" s="6"/>
      <c r="N228" s="10"/>
      <c r="O228" s="6"/>
      <c r="P228" s="6"/>
      <c r="Q228" s="6"/>
      <c r="R228" s="9"/>
      <c r="S228" s="6"/>
    </row>
    <row r="229" spans="1:19" x14ac:dyDescent="0.3">
      <c r="A229" s="3"/>
      <c r="B229" s="4"/>
      <c r="C229" s="4"/>
      <c r="D229" s="4"/>
      <c r="E229" s="4"/>
      <c r="F229" s="4"/>
      <c r="G229" s="4"/>
      <c r="H229" s="10"/>
      <c r="I229" s="8"/>
      <c r="J229" s="6"/>
      <c r="K229" s="6"/>
      <c r="L229" s="6"/>
      <c r="M229" s="6"/>
      <c r="N229" s="10"/>
      <c r="O229" s="6"/>
      <c r="P229" s="6"/>
      <c r="Q229" s="6"/>
      <c r="R229" s="9"/>
      <c r="S229" s="6"/>
    </row>
    <row r="230" spans="1:19" x14ac:dyDescent="0.3">
      <c r="A230" s="3"/>
      <c r="B230" s="4"/>
      <c r="C230" s="4"/>
      <c r="D230" s="4"/>
      <c r="E230" s="4"/>
      <c r="F230" s="4"/>
      <c r="G230" s="4"/>
      <c r="H230" s="10"/>
      <c r="I230" s="8"/>
      <c r="J230" s="6"/>
      <c r="K230" s="6"/>
      <c r="L230" s="6"/>
      <c r="M230" s="6"/>
      <c r="N230" s="10"/>
      <c r="O230" s="6"/>
      <c r="P230" s="6"/>
      <c r="Q230" s="6"/>
      <c r="R230" s="9"/>
      <c r="S230" s="6"/>
    </row>
    <row r="231" spans="1:19" x14ac:dyDescent="0.3">
      <c r="A231" s="3"/>
      <c r="B231" s="4"/>
      <c r="C231" s="4"/>
      <c r="D231" s="4"/>
      <c r="E231" s="4"/>
      <c r="F231" s="4"/>
      <c r="G231" s="4"/>
      <c r="H231" s="10"/>
      <c r="I231" s="8"/>
      <c r="J231" s="6"/>
      <c r="K231" s="6"/>
      <c r="L231" s="6"/>
      <c r="M231" s="6"/>
      <c r="N231" s="10"/>
      <c r="O231" s="6"/>
      <c r="P231" s="6"/>
      <c r="Q231" s="6"/>
      <c r="R231" s="9"/>
      <c r="S231" s="6"/>
    </row>
    <row r="232" spans="1:19" x14ac:dyDescent="0.3">
      <c r="A232" s="3"/>
      <c r="B232" s="4"/>
      <c r="C232" s="4"/>
      <c r="D232" s="4"/>
      <c r="E232" s="4"/>
      <c r="F232" s="4"/>
      <c r="G232" s="4"/>
      <c r="H232" s="10"/>
      <c r="I232" s="8"/>
      <c r="J232" s="6"/>
      <c r="K232" s="6"/>
      <c r="L232" s="6"/>
      <c r="M232" s="6"/>
      <c r="N232" s="10"/>
      <c r="O232" s="6"/>
      <c r="P232" s="6"/>
      <c r="Q232" s="6"/>
      <c r="R232" s="9"/>
      <c r="S232" s="6"/>
    </row>
    <row r="233" spans="1:19" x14ac:dyDescent="0.3">
      <c r="A233" s="1"/>
      <c r="B233" s="4"/>
      <c r="C233" s="4"/>
      <c r="D233" s="4"/>
      <c r="E233" s="4"/>
      <c r="F233" s="4"/>
      <c r="G233" s="4"/>
      <c r="H233" s="10"/>
      <c r="I233" s="8"/>
      <c r="J233" s="6"/>
      <c r="K233" s="6"/>
      <c r="L233" s="6"/>
      <c r="M233" s="6"/>
      <c r="N233" s="10"/>
      <c r="O233" s="6"/>
      <c r="P233" s="6"/>
      <c r="Q233" s="6"/>
      <c r="R233" s="9"/>
      <c r="S233" s="6"/>
    </row>
    <row r="234" spans="1:19" x14ac:dyDescent="0.3">
      <c r="A234" s="3"/>
      <c r="B234" s="4"/>
      <c r="C234" s="4"/>
      <c r="D234" s="4"/>
      <c r="E234" s="4"/>
      <c r="F234" s="4"/>
      <c r="G234" s="4"/>
      <c r="H234" s="10"/>
      <c r="I234" s="8"/>
      <c r="J234" s="6"/>
      <c r="K234" s="6"/>
      <c r="L234" s="6"/>
      <c r="M234" s="6"/>
      <c r="N234" s="10"/>
      <c r="O234" s="6"/>
      <c r="P234" s="6"/>
      <c r="Q234" s="6"/>
      <c r="R234" s="9"/>
      <c r="S234" s="6"/>
    </row>
    <row r="235" spans="1:19" x14ac:dyDescent="0.3">
      <c r="A235" s="3"/>
      <c r="B235" s="4"/>
      <c r="C235" s="4"/>
      <c r="D235" s="4"/>
      <c r="E235" s="4"/>
      <c r="F235" s="4"/>
      <c r="G235" s="4"/>
      <c r="H235" s="10"/>
      <c r="I235" s="8"/>
      <c r="J235" s="6"/>
      <c r="K235" s="6"/>
      <c r="L235" s="6"/>
      <c r="M235" s="6"/>
      <c r="N235" s="10"/>
      <c r="O235" s="6"/>
      <c r="P235" s="6"/>
      <c r="Q235" s="6"/>
      <c r="R235" s="9"/>
      <c r="S235" s="6"/>
    </row>
    <row r="236" spans="1:19" x14ac:dyDescent="0.3">
      <c r="A236" s="3"/>
      <c r="B236" s="4"/>
      <c r="C236" s="4"/>
      <c r="D236" s="4"/>
      <c r="E236" s="4"/>
      <c r="F236" s="4"/>
      <c r="G236" s="4"/>
      <c r="H236" s="10"/>
      <c r="I236" s="8"/>
      <c r="J236" s="6"/>
      <c r="K236" s="6"/>
      <c r="L236" s="6"/>
      <c r="M236" s="6"/>
      <c r="N236" s="10"/>
      <c r="O236" s="6"/>
      <c r="P236" s="6"/>
      <c r="Q236" s="6"/>
      <c r="R236" s="9"/>
      <c r="S236" s="6"/>
    </row>
    <row r="237" spans="1:19" x14ac:dyDescent="0.3">
      <c r="A237" s="3"/>
      <c r="B237" s="4"/>
      <c r="C237" s="4"/>
      <c r="D237" s="4"/>
      <c r="E237" s="4"/>
      <c r="F237" s="4"/>
      <c r="G237" s="4"/>
      <c r="H237" s="10"/>
      <c r="I237" s="8"/>
      <c r="J237" s="6"/>
      <c r="K237" s="6"/>
      <c r="L237" s="6"/>
      <c r="M237" s="6"/>
      <c r="N237" s="10"/>
      <c r="O237" s="6"/>
      <c r="P237" s="6"/>
      <c r="Q237" s="6"/>
      <c r="R237" s="9"/>
      <c r="S237" s="6"/>
    </row>
    <row r="238" spans="1:19" x14ac:dyDescent="0.3">
      <c r="A238" s="1"/>
      <c r="B238" s="4"/>
      <c r="C238" s="4"/>
      <c r="D238" s="4"/>
      <c r="E238" s="4"/>
      <c r="F238" s="4"/>
      <c r="G238" s="4"/>
      <c r="H238" s="10"/>
      <c r="I238" s="1"/>
      <c r="J238" s="6"/>
      <c r="K238" s="6"/>
      <c r="L238" s="6"/>
      <c r="M238" s="6"/>
      <c r="N238" s="10"/>
      <c r="O238" s="6"/>
      <c r="P238" s="6"/>
      <c r="Q238" s="6"/>
      <c r="R238" s="9"/>
      <c r="S238" s="6"/>
    </row>
    <row r="239" spans="1:19" x14ac:dyDescent="0.3">
      <c r="A239" s="1"/>
      <c r="B239" s="4"/>
      <c r="C239" s="1"/>
      <c r="D239" s="4"/>
      <c r="E239" s="4"/>
      <c r="F239" s="4"/>
      <c r="G239" s="4"/>
      <c r="H239" s="10"/>
      <c r="I239" s="1"/>
      <c r="J239" s="6"/>
      <c r="K239" s="6"/>
      <c r="L239" s="6"/>
      <c r="M239" s="6"/>
      <c r="N239" s="10"/>
      <c r="O239" s="6"/>
      <c r="P239" s="6"/>
      <c r="Q239" s="6"/>
      <c r="R239" s="9"/>
      <c r="S239" s="6"/>
    </row>
    <row r="240" spans="1:19" x14ac:dyDescent="0.3">
      <c r="A240" s="1"/>
      <c r="B240" s="4"/>
      <c r="C240" s="4"/>
      <c r="D240" s="4"/>
      <c r="E240" s="4"/>
      <c r="F240" s="4"/>
      <c r="G240" s="4"/>
      <c r="H240" s="10"/>
      <c r="I240" s="1"/>
      <c r="J240" s="6"/>
      <c r="K240" s="6"/>
      <c r="L240" s="6"/>
      <c r="M240" s="6"/>
      <c r="N240" s="10"/>
      <c r="O240" s="6"/>
      <c r="P240" s="6"/>
      <c r="Q240" s="6"/>
      <c r="R240" s="9"/>
      <c r="S240" s="6"/>
    </row>
    <row r="241" spans="1:19" x14ac:dyDescent="0.3">
      <c r="A241" s="1"/>
      <c r="B241" s="4"/>
      <c r="C241" s="4"/>
      <c r="D241" s="4"/>
      <c r="E241" s="4"/>
      <c r="F241" s="4"/>
      <c r="G241" s="4"/>
      <c r="H241" s="10"/>
      <c r="I241" s="1"/>
      <c r="J241" s="6"/>
      <c r="K241" s="6"/>
      <c r="L241" s="6"/>
      <c r="M241" s="6"/>
      <c r="N241" s="10"/>
      <c r="O241" s="6"/>
      <c r="P241" s="6"/>
      <c r="Q241" s="6"/>
      <c r="R241" s="9"/>
      <c r="S241" s="6"/>
    </row>
    <row r="242" spans="1:19" x14ac:dyDescent="0.3">
      <c r="A242" s="1"/>
      <c r="B242" s="1"/>
      <c r="C242" s="1"/>
      <c r="D242" s="1"/>
      <c r="E242" s="4"/>
      <c r="F242" s="1"/>
      <c r="G242" s="1"/>
      <c r="H242" s="10"/>
      <c r="I242" s="1"/>
      <c r="J242" s="6"/>
      <c r="K242" s="6"/>
      <c r="L242" s="6"/>
      <c r="M242" s="6"/>
      <c r="N242" s="10"/>
      <c r="O242" s="6"/>
      <c r="P242" s="6"/>
      <c r="Q242" s="6"/>
      <c r="R242" s="9"/>
      <c r="S242" s="6"/>
    </row>
    <row r="243" spans="1:19" x14ac:dyDescent="0.3">
      <c r="A243" s="1"/>
      <c r="B243" s="4"/>
      <c r="C243" s="4"/>
      <c r="D243" s="4"/>
      <c r="E243" s="4"/>
      <c r="F243" s="4"/>
      <c r="G243" s="4"/>
      <c r="H243" s="10"/>
      <c r="I243" s="1"/>
      <c r="J243" s="6"/>
      <c r="K243" s="6"/>
      <c r="L243" s="6"/>
      <c r="M243" s="6"/>
      <c r="N243" s="10"/>
      <c r="O243" s="6"/>
      <c r="P243" s="6"/>
      <c r="Q243" s="6"/>
      <c r="R243" s="9"/>
      <c r="S243" s="6"/>
    </row>
    <row r="244" spans="1:19" x14ac:dyDescent="0.3">
      <c r="A244" s="1"/>
      <c r="B244" s="1"/>
      <c r="C244" s="4"/>
      <c r="D244" s="4"/>
      <c r="E244" s="4"/>
      <c r="F244" s="4"/>
      <c r="G244" s="4"/>
      <c r="H244" s="10"/>
      <c r="I244" s="1"/>
      <c r="J244" s="6"/>
      <c r="K244" s="6"/>
      <c r="L244" s="6"/>
      <c r="M244" s="6"/>
      <c r="N244" s="10"/>
      <c r="O244" s="6"/>
      <c r="P244" s="6"/>
      <c r="Q244" s="6"/>
      <c r="R244" s="9"/>
      <c r="S244" s="6"/>
    </row>
    <row r="245" spans="1:19" x14ac:dyDescent="0.3">
      <c r="A245" s="1"/>
      <c r="B245" s="4"/>
      <c r="C245" s="4"/>
      <c r="D245" s="4"/>
      <c r="E245" s="1"/>
      <c r="F245" s="4"/>
      <c r="G245" s="4"/>
      <c r="H245" s="10"/>
      <c r="I245" s="1"/>
      <c r="J245" s="6"/>
      <c r="K245" s="6"/>
      <c r="L245" s="6"/>
      <c r="M245" s="6"/>
      <c r="N245" s="10"/>
      <c r="O245" s="6"/>
      <c r="P245" s="6"/>
      <c r="Q245" s="6"/>
      <c r="R245" s="9"/>
      <c r="S245" s="6"/>
    </row>
    <row r="246" spans="1:19" x14ac:dyDescent="0.3">
      <c r="A246" s="1"/>
      <c r="B246" s="1"/>
      <c r="C246" s="1"/>
      <c r="D246" s="4"/>
      <c r="E246" s="4"/>
      <c r="F246" s="1"/>
      <c r="G246" s="4"/>
      <c r="H246" s="10"/>
      <c r="I246" s="1"/>
      <c r="J246" s="6"/>
      <c r="K246" s="6"/>
      <c r="L246" s="6"/>
      <c r="M246" s="6"/>
      <c r="N246" s="10"/>
      <c r="O246" s="6"/>
      <c r="P246" s="6"/>
      <c r="Q246" s="6"/>
      <c r="R246" s="9"/>
      <c r="S246" s="6"/>
    </row>
    <row r="247" spans="1:19" x14ac:dyDescent="0.3">
      <c r="A247" s="1"/>
      <c r="B247" s="1"/>
      <c r="C247" s="1"/>
      <c r="D247" s="4"/>
      <c r="E247" s="4"/>
      <c r="F247" s="4"/>
      <c r="G247" s="4"/>
      <c r="H247" s="10"/>
      <c r="I247" s="8"/>
      <c r="J247" s="6"/>
      <c r="K247" s="6"/>
      <c r="L247" s="6"/>
      <c r="M247" s="6"/>
      <c r="N247" s="10"/>
      <c r="O247" s="6"/>
      <c r="P247" s="6"/>
      <c r="Q247" s="6"/>
      <c r="R247" s="9"/>
      <c r="S247" s="6"/>
    </row>
    <row r="248" spans="1:19" x14ac:dyDescent="0.3">
      <c r="A248" s="1"/>
      <c r="B248" s="4"/>
      <c r="C248" s="4"/>
      <c r="D248" s="4"/>
      <c r="E248" s="4"/>
      <c r="F248" s="4"/>
      <c r="G248" s="4"/>
      <c r="H248" s="10"/>
      <c r="I248" s="1"/>
      <c r="J248" s="6"/>
      <c r="K248" s="6"/>
      <c r="L248" s="6"/>
      <c r="M248" s="6"/>
      <c r="N248" s="10"/>
      <c r="O248" s="6"/>
      <c r="P248" s="6"/>
      <c r="Q248" s="6"/>
      <c r="R248" s="9"/>
      <c r="S248" s="6"/>
    </row>
    <row r="249" spans="1:19" x14ac:dyDescent="0.3">
      <c r="A249" s="1"/>
      <c r="B249" s="1"/>
      <c r="C249" s="4"/>
      <c r="D249" s="1"/>
      <c r="E249" s="1"/>
      <c r="F249" s="4"/>
      <c r="G249" s="4"/>
      <c r="H249" s="10"/>
      <c r="I249" s="1"/>
      <c r="J249" s="6"/>
      <c r="K249" s="6"/>
      <c r="L249" s="6"/>
      <c r="M249" s="6"/>
      <c r="N249" s="10"/>
      <c r="O249" s="6"/>
      <c r="P249" s="6"/>
      <c r="Q249" s="6"/>
      <c r="R249" s="9"/>
      <c r="S249" s="6"/>
    </row>
    <row r="250" spans="1:19" x14ac:dyDescent="0.3">
      <c r="A250" s="1"/>
      <c r="B250" s="4"/>
      <c r="C250" s="4"/>
      <c r="D250" s="4"/>
      <c r="E250" s="4"/>
      <c r="F250" s="4"/>
      <c r="G250" s="4"/>
      <c r="H250" s="10"/>
      <c r="I250" s="1"/>
      <c r="J250" s="6"/>
      <c r="K250" s="6"/>
      <c r="L250" s="6"/>
      <c r="M250" s="6"/>
      <c r="N250" s="10"/>
      <c r="O250" s="6"/>
      <c r="P250" s="6"/>
      <c r="Q250" s="6"/>
      <c r="R250" s="9"/>
      <c r="S250" s="6"/>
    </row>
    <row r="251" spans="1:19" x14ac:dyDescent="0.3">
      <c r="A251" s="1"/>
      <c r="B251" s="1"/>
      <c r="C251" s="4"/>
      <c r="D251" s="4"/>
      <c r="E251" s="4"/>
      <c r="F251" s="1"/>
      <c r="G251" s="4"/>
      <c r="H251" s="10"/>
      <c r="I251" s="1"/>
      <c r="J251" s="6"/>
      <c r="K251" s="6"/>
      <c r="L251" s="6"/>
      <c r="M251" s="6"/>
      <c r="N251" s="10"/>
      <c r="O251" s="6"/>
      <c r="P251" s="6"/>
      <c r="Q251" s="6"/>
      <c r="R251" s="9"/>
      <c r="S251" s="6"/>
    </row>
    <row r="252" spans="1:19" x14ac:dyDescent="0.3">
      <c r="A252" s="1"/>
      <c r="B252" s="1"/>
      <c r="C252" s="1"/>
      <c r="D252" s="1"/>
      <c r="E252" s="4"/>
      <c r="F252" s="4"/>
      <c r="G252" s="4"/>
      <c r="H252" s="10"/>
      <c r="I252" s="1"/>
      <c r="J252" s="6"/>
      <c r="K252" s="6"/>
      <c r="L252" s="6"/>
      <c r="M252" s="6"/>
      <c r="N252" s="10"/>
      <c r="O252" s="6"/>
      <c r="P252" s="6"/>
      <c r="Q252" s="6"/>
      <c r="R252" s="9"/>
      <c r="S252" s="6"/>
    </row>
    <row r="253" spans="1:19" x14ac:dyDescent="0.3">
      <c r="A253" s="1"/>
      <c r="B253" s="4"/>
      <c r="C253" s="4"/>
      <c r="D253" s="4"/>
      <c r="E253" s="4"/>
      <c r="F253" s="4"/>
      <c r="G253" s="4"/>
      <c r="H253" s="10"/>
      <c r="I253" s="1"/>
      <c r="J253" s="6"/>
      <c r="K253" s="6"/>
      <c r="L253" s="6"/>
      <c r="M253" s="6"/>
      <c r="N253" s="10"/>
      <c r="O253" s="6"/>
      <c r="P253" s="6"/>
      <c r="Q253" s="6"/>
      <c r="R253" s="9"/>
      <c r="S253" s="6"/>
    </row>
    <row r="254" spans="1:19" x14ac:dyDescent="0.3">
      <c r="A254" s="1"/>
      <c r="B254" s="4"/>
      <c r="C254" s="4"/>
      <c r="D254" s="4"/>
      <c r="E254" s="4"/>
      <c r="F254" s="4"/>
      <c r="G254" s="4"/>
      <c r="H254" s="10"/>
      <c r="I254" s="1"/>
      <c r="J254" s="6"/>
      <c r="K254" s="6"/>
      <c r="L254" s="6"/>
      <c r="M254" s="6"/>
      <c r="N254" s="10"/>
      <c r="O254" s="6"/>
      <c r="P254" s="6"/>
      <c r="Q254" s="6"/>
      <c r="R254" s="9"/>
      <c r="S254" s="6"/>
    </row>
    <row r="255" spans="1:19" x14ac:dyDescent="0.3">
      <c r="A255" s="1"/>
      <c r="B255" s="4"/>
      <c r="C255" s="4"/>
      <c r="D255" s="4"/>
      <c r="E255" s="4"/>
      <c r="F255" s="4"/>
      <c r="G255" s="4"/>
      <c r="H255" s="10"/>
      <c r="I255" s="1"/>
      <c r="J255" s="6"/>
      <c r="K255" s="6"/>
      <c r="L255" s="6"/>
      <c r="M255" s="6"/>
      <c r="N255" s="10"/>
      <c r="O255" s="6"/>
      <c r="P255" s="6"/>
      <c r="Q255" s="6"/>
      <c r="R255" s="9"/>
      <c r="S255" s="6"/>
    </row>
    <row r="256" spans="1:19" x14ac:dyDescent="0.3">
      <c r="A256" s="1"/>
      <c r="B256" s="4"/>
      <c r="C256" s="4"/>
      <c r="D256" s="4"/>
      <c r="E256" s="4"/>
      <c r="F256" s="4"/>
      <c r="G256" s="4"/>
      <c r="H256" s="10"/>
      <c r="I256" s="1"/>
      <c r="J256" s="6"/>
      <c r="K256" s="6"/>
      <c r="L256" s="6"/>
      <c r="M256" s="6"/>
      <c r="N256" s="10"/>
      <c r="O256" s="6"/>
      <c r="P256" s="6"/>
      <c r="Q256" s="6"/>
      <c r="R256" s="9"/>
      <c r="S256" s="6"/>
    </row>
    <row r="257" spans="1:19" x14ac:dyDescent="0.3">
      <c r="A257" s="1"/>
      <c r="B257" s="4"/>
      <c r="C257" s="1"/>
      <c r="D257" s="1"/>
      <c r="E257" s="4"/>
      <c r="F257" s="4"/>
      <c r="G257" s="4"/>
      <c r="H257" s="10"/>
      <c r="I257" s="1"/>
      <c r="J257" s="6"/>
      <c r="K257" s="6"/>
      <c r="L257" s="6"/>
      <c r="M257" s="6"/>
      <c r="N257" s="10"/>
      <c r="O257" s="6"/>
      <c r="P257" s="6"/>
      <c r="Q257" s="6"/>
      <c r="R257" s="9"/>
      <c r="S257" s="6"/>
    </row>
    <row r="258" spans="1:19" x14ac:dyDescent="0.3">
      <c r="A258" s="1"/>
      <c r="B258" s="4"/>
      <c r="C258" s="4"/>
      <c r="D258" s="1"/>
      <c r="E258" s="4"/>
      <c r="F258" s="4"/>
      <c r="G258" s="4"/>
      <c r="H258" s="10"/>
      <c r="I258" s="1"/>
      <c r="J258" s="6"/>
      <c r="K258" s="6"/>
      <c r="L258" s="6"/>
      <c r="M258" s="6"/>
      <c r="N258" s="10"/>
      <c r="O258" s="6"/>
      <c r="P258" s="6"/>
      <c r="Q258" s="6"/>
      <c r="R258" s="9"/>
      <c r="S258" s="6"/>
    </row>
    <row r="259" spans="1:19" x14ac:dyDescent="0.3">
      <c r="A259" s="1"/>
      <c r="B259" s="4"/>
      <c r="C259" s="4"/>
      <c r="D259" s="4"/>
      <c r="E259" s="4"/>
      <c r="F259" s="4"/>
      <c r="G259" s="4"/>
      <c r="H259" s="10"/>
      <c r="I259" s="1"/>
      <c r="J259" s="6"/>
      <c r="K259" s="6"/>
      <c r="L259" s="6"/>
      <c r="M259" s="6"/>
      <c r="N259" s="10"/>
      <c r="O259" s="6"/>
      <c r="P259" s="6"/>
      <c r="Q259" s="6"/>
      <c r="R259" s="9"/>
      <c r="S259" s="6"/>
    </row>
    <row r="260" spans="1:19" x14ac:dyDescent="0.3">
      <c r="A260" s="1"/>
      <c r="B260" s="4"/>
      <c r="C260" s="4"/>
      <c r="D260" s="4"/>
      <c r="E260" s="4"/>
      <c r="F260" s="4"/>
      <c r="G260" s="4"/>
      <c r="H260" s="10"/>
      <c r="I260" s="1"/>
      <c r="J260" s="6"/>
      <c r="K260" s="6"/>
      <c r="L260" s="6"/>
      <c r="M260" s="6"/>
      <c r="N260" s="10"/>
      <c r="O260" s="6"/>
      <c r="P260" s="6"/>
      <c r="Q260" s="6"/>
      <c r="R260" s="9"/>
      <c r="S260" s="6"/>
    </row>
    <row r="261" spans="1:19" x14ac:dyDescent="0.3">
      <c r="A261" s="1"/>
      <c r="B261" s="4"/>
      <c r="C261" s="4"/>
      <c r="D261" s="1"/>
      <c r="E261" s="4"/>
      <c r="F261" s="4"/>
      <c r="G261" s="1"/>
      <c r="H261" s="10"/>
      <c r="I261" s="8"/>
      <c r="J261" s="6"/>
      <c r="K261" s="6"/>
      <c r="L261" s="6"/>
      <c r="M261" s="6"/>
      <c r="N261" s="10"/>
      <c r="O261" s="6"/>
      <c r="P261" s="6"/>
      <c r="Q261" s="6"/>
      <c r="R261" s="9"/>
      <c r="S261" s="6"/>
    </row>
    <row r="262" spans="1:19" x14ac:dyDescent="0.3">
      <c r="B262" s="4"/>
      <c r="C262" s="4"/>
      <c r="D262" s="4"/>
      <c r="E262" s="4"/>
      <c r="F262" s="4"/>
      <c r="G262" s="4"/>
      <c r="H262" s="86"/>
      <c r="R262" s="9"/>
    </row>
    <row r="263" spans="1:19" x14ac:dyDescent="0.3">
      <c r="B263" s="4"/>
      <c r="C263" s="4"/>
      <c r="D263" s="4"/>
      <c r="E263" s="4"/>
      <c r="F263" s="4"/>
      <c r="G263" s="4"/>
      <c r="H263" s="86"/>
      <c r="R263" s="9"/>
    </row>
    <row r="264" spans="1:19" x14ac:dyDescent="0.3">
      <c r="B264" s="4"/>
      <c r="C264" s="4"/>
      <c r="D264" s="4"/>
      <c r="E264" s="4"/>
      <c r="F264" s="4"/>
      <c r="G264" s="4"/>
      <c r="H264" s="86"/>
      <c r="R264" s="9"/>
    </row>
    <row r="265" spans="1:19" x14ac:dyDescent="0.3">
      <c r="B265" s="4"/>
      <c r="C265" s="4"/>
      <c r="D265" s="4"/>
      <c r="E265" s="4"/>
      <c r="F265" s="4"/>
      <c r="G265" s="4"/>
      <c r="H265" s="86"/>
      <c r="R265" s="9"/>
    </row>
    <row r="266" spans="1:19" x14ac:dyDescent="0.3">
      <c r="B266" s="4"/>
      <c r="C266" s="4"/>
      <c r="D266" s="4"/>
      <c r="E266" s="4"/>
      <c r="F266" s="4"/>
      <c r="G266" s="4"/>
      <c r="H266" s="86"/>
      <c r="R266" s="9"/>
    </row>
    <row r="267" spans="1:19" x14ac:dyDescent="0.3">
      <c r="B267" s="4"/>
      <c r="C267" s="4"/>
      <c r="D267" s="4"/>
      <c r="E267" s="4"/>
      <c r="F267" s="4"/>
      <c r="G267" s="4"/>
      <c r="H267" s="86"/>
      <c r="R267" s="9"/>
    </row>
    <row r="268" spans="1:19" x14ac:dyDescent="0.3">
      <c r="B268" s="4"/>
      <c r="C268" s="4"/>
      <c r="D268" s="4"/>
      <c r="E268" s="4"/>
      <c r="F268" s="4"/>
      <c r="G268" s="4"/>
      <c r="H268" s="86"/>
      <c r="R268" s="9"/>
    </row>
    <row r="269" spans="1:19" x14ac:dyDescent="0.3">
      <c r="B269" s="4"/>
      <c r="C269" s="4"/>
      <c r="D269" s="4"/>
      <c r="E269" s="4"/>
      <c r="F269" s="4"/>
      <c r="G269" s="4"/>
      <c r="H269" s="86"/>
      <c r="R269" s="9"/>
    </row>
    <row r="270" spans="1:19" x14ac:dyDescent="0.3">
      <c r="B270" s="4"/>
      <c r="C270" s="4"/>
      <c r="D270" s="4"/>
      <c r="E270" s="4"/>
      <c r="F270" s="4"/>
      <c r="G270" s="4"/>
      <c r="H270" s="86"/>
      <c r="R270" s="9"/>
    </row>
    <row r="271" spans="1:19" x14ac:dyDescent="0.3">
      <c r="B271" s="4"/>
      <c r="C271" s="4"/>
      <c r="D271" s="4"/>
      <c r="E271" s="4"/>
      <c r="F271" s="4"/>
      <c r="G271" s="4"/>
      <c r="H271" s="86"/>
      <c r="R271" s="9"/>
    </row>
    <row r="272" spans="1:19" x14ac:dyDescent="0.3">
      <c r="B272" s="4"/>
      <c r="C272" s="4"/>
      <c r="D272" s="4"/>
      <c r="E272" s="4"/>
      <c r="F272" s="4"/>
      <c r="G272" s="4"/>
      <c r="H272" s="86"/>
      <c r="R272" s="9"/>
    </row>
    <row r="273" spans="2:18" x14ac:dyDescent="0.3">
      <c r="B273" s="4"/>
      <c r="C273" s="4"/>
      <c r="D273" s="4"/>
      <c r="E273" s="4"/>
      <c r="F273" s="4"/>
      <c r="G273" s="4"/>
      <c r="H273" s="86"/>
      <c r="R273" s="9"/>
    </row>
    <row r="274" spans="2:18" x14ac:dyDescent="0.3">
      <c r="B274" s="4"/>
      <c r="C274" s="4"/>
      <c r="D274" s="4"/>
      <c r="E274" s="4"/>
      <c r="F274" s="4"/>
      <c r="G274" s="4"/>
      <c r="H274" s="86"/>
      <c r="R274" s="9"/>
    </row>
    <row r="275" spans="2:18" x14ac:dyDescent="0.3">
      <c r="B275" s="4"/>
      <c r="C275" s="4"/>
      <c r="D275" s="4"/>
      <c r="E275" s="4"/>
      <c r="F275" s="4"/>
      <c r="G275" s="4"/>
      <c r="H275" s="86"/>
      <c r="R275" s="9"/>
    </row>
    <row r="276" spans="2:18" x14ac:dyDescent="0.3">
      <c r="B276" s="4"/>
      <c r="C276" s="4"/>
      <c r="D276" s="4"/>
      <c r="E276" s="4"/>
      <c r="F276" s="4"/>
      <c r="G276" s="4"/>
      <c r="H276" s="86"/>
      <c r="R276" s="9"/>
    </row>
    <row r="277" spans="2:18" x14ac:dyDescent="0.3">
      <c r="B277" s="4"/>
      <c r="C277" s="4"/>
      <c r="D277" s="4"/>
      <c r="E277" s="4"/>
      <c r="F277" s="4"/>
      <c r="G277" s="4"/>
      <c r="H277" s="86"/>
      <c r="R277" s="9"/>
    </row>
    <row r="278" spans="2:18" x14ac:dyDescent="0.3">
      <c r="B278" s="4"/>
      <c r="C278" s="4"/>
      <c r="D278" s="4"/>
      <c r="E278" s="4"/>
      <c r="F278" s="4"/>
      <c r="G278" s="4"/>
      <c r="H278" s="86"/>
      <c r="R278" s="9"/>
    </row>
    <row r="279" spans="2:18" x14ac:dyDescent="0.3">
      <c r="B279" s="4"/>
      <c r="C279" s="4"/>
      <c r="D279" s="4"/>
      <c r="E279" s="4"/>
      <c r="F279" s="4"/>
      <c r="G279" s="4"/>
      <c r="H279" s="86"/>
      <c r="R279" s="9"/>
    </row>
    <row r="280" spans="2:18" x14ac:dyDescent="0.3">
      <c r="B280" s="4"/>
      <c r="C280" s="4"/>
      <c r="D280" s="4"/>
      <c r="E280" s="4"/>
      <c r="F280" s="4"/>
      <c r="G280" s="4"/>
      <c r="H280" s="86"/>
      <c r="R280" s="9"/>
    </row>
    <row r="281" spans="2:18" x14ac:dyDescent="0.3">
      <c r="B281" s="4"/>
      <c r="C281" s="4"/>
      <c r="D281" s="4"/>
      <c r="E281" s="4"/>
      <c r="F281" s="4"/>
      <c r="G281" s="4"/>
      <c r="H281" s="86"/>
      <c r="R281" s="9"/>
    </row>
    <row r="282" spans="2:18" x14ac:dyDescent="0.3">
      <c r="B282" s="4"/>
      <c r="C282" s="4"/>
      <c r="D282" s="4"/>
      <c r="E282" s="4"/>
      <c r="F282" s="4"/>
      <c r="G282" s="4"/>
      <c r="H282" s="86"/>
      <c r="R282" s="9"/>
    </row>
    <row r="283" spans="2:18" x14ac:dyDescent="0.3">
      <c r="B283" s="4"/>
      <c r="C283" s="4"/>
      <c r="D283" s="4"/>
      <c r="E283" s="4"/>
      <c r="F283" s="4"/>
      <c r="G283" s="4"/>
      <c r="H283" s="86"/>
      <c r="R283" s="9"/>
    </row>
    <row r="284" spans="2:18" x14ac:dyDescent="0.3">
      <c r="B284" s="4"/>
      <c r="C284" s="4"/>
      <c r="D284" s="4"/>
      <c r="E284" s="4"/>
      <c r="F284" s="4"/>
      <c r="G284" s="4"/>
      <c r="H284" s="86"/>
      <c r="R284" s="9"/>
    </row>
    <row r="285" spans="2:18" x14ac:dyDescent="0.3">
      <c r="B285" s="4"/>
      <c r="C285" s="4"/>
      <c r="D285" s="4"/>
      <c r="E285" s="4"/>
      <c r="F285" s="4"/>
      <c r="G285" s="4"/>
      <c r="H285" s="86"/>
      <c r="R285" s="9"/>
    </row>
    <row r="286" spans="2:18" x14ac:dyDescent="0.3">
      <c r="B286" s="4"/>
      <c r="C286" s="4"/>
      <c r="D286" s="4"/>
      <c r="E286" s="4"/>
      <c r="F286" s="4"/>
      <c r="G286" s="4"/>
      <c r="H286" s="86"/>
      <c r="R286" s="9"/>
    </row>
    <row r="287" spans="2:18" x14ac:dyDescent="0.3">
      <c r="B287" s="4"/>
      <c r="C287" s="4"/>
      <c r="D287" s="4"/>
      <c r="E287" s="4"/>
      <c r="F287" s="4"/>
      <c r="G287" s="4"/>
      <c r="H287" s="86"/>
      <c r="R287" s="9"/>
    </row>
    <row r="288" spans="2:18" x14ac:dyDescent="0.3">
      <c r="B288" s="4"/>
      <c r="C288" s="4"/>
      <c r="D288" s="4"/>
      <c r="E288" s="4"/>
      <c r="F288" s="4"/>
      <c r="G288" s="4"/>
      <c r="H288" s="86"/>
      <c r="R288" s="9"/>
    </row>
    <row r="289" spans="2:18" x14ac:dyDescent="0.3">
      <c r="B289" s="4"/>
      <c r="C289" s="4"/>
      <c r="D289" s="4"/>
      <c r="E289" s="4"/>
      <c r="F289" s="4"/>
      <c r="G289" s="4"/>
      <c r="H289" s="86"/>
      <c r="R289" s="9"/>
    </row>
    <row r="290" spans="2:18" x14ac:dyDescent="0.3">
      <c r="B290" s="4"/>
      <c r="C290" s="4"/>
      <c r="D290" s="4"/>
      <c r="E290" s="4"/>
      <c r="F290" s="4"/>
      <c r="G290" s="4"/>
      <c r="H290" s="86"/>
      <c r="R290" s="9"/>
    </row>
    <row r="291" spans="2:18" x14ac:dyDescent="0.3">
      <c r="B291" s="4"/>
      <c r="C291" s="4"/>
      <c r="D291" s="4"/>
      <c r="E291" s="4"/>
      <c r="F291" s="4"/>
      <c r="G291" s="4"/>
      <c r="H291" s="86"/>
      <c r="R291" s="9"/>
    </row>
    <row r="292" spans="2:18" x14ac:dyDescent="0.3">
      <c r="B292" s="4"/>
      <c r="C292" s="4"/>
      <c r="D292" s="4"/>
      <c r="E292" s="4"/>
      <c r="F292" s="4"/>
      <c r="G292" s="4"/>
      <c r="H292" s="86"/>
      <c r="R292" s="9"/>
    </row>
    <row r="293" spans="2:18" x14ac:dyDescent="0.3">
      <c r="B293" s="4"/>
      <c r="C293" s="4"/>
      <c r="D293" s="4"/>
      <c r="E293" s="4"/>
      <c r="F293" s="4"/>
      <c r="G293" s="4"/>
      <c r="H293" s="86"/>
      <c r="R293" s="9"/>
    </row>
    <row r="294" spans="2:18" x14ac:dyDescent="0.3">
      <c r="B294" s="4"/>
      <c r="C294" s="4"/>
      <c r="D294" s="4"/>
      <c r="E294" s="4"/>
      <c r="F294" s="4"/>
      <c r="G294" s="4"/>
      <c r="H294" s="86"/>
      <c r="R294" s="9"/>
    </row>
    <row r="295" spans="2:18" x14ac:dyDescent="0.3">
      <c r="B295" s="4"/>
      <c r="C295" s="4"/>
      <c r="D295" s="4"/>
      <c r="E295" s="4"/>
      <c r="F295" s="4"/>
      <c r="G295" s="4"/>
      <c r="H295" s="86"/>
      <c r="R295" s="9"/>
    </row>
    <row r="296" spans="2:18" x14ac:dyDescent="0.3">
      <c r="B296" s="4"/>
      <c r="C296" s="4"/>
      <c r="D296" s="4"/>
      <c r="E296" s="4"/>
      <c r="F296" s="4"/>
      <c r="G296" s="4"/>
      <c r="H296" s="86"/>
      <c r="R296" s="9"/>
    </row>
    <row r="297" spans="2:18" x14ac:dyDescent="0.3">
      <c r="B297" s="4"/>
      <c r="C297" s="4"/>
      <c r="D297" s="4"/>
      <c r="E297" s="4"/>
      <c r="F297" s="4"/>
      <c r="G297" s="4"/>
      <c r="H297" s="86"/>
      <c r="R297" s="9"/>
    </row>
    <row r="298" spans="2:18" x14ac:dyDescent="0.3">
      <c r="B298" s="4"/>
      <c r="C298" s="4"/>
      <c r="D298" s="4"/>
      <c r="E298" s="4"/>
      <c r="F298" s="4"/>
      <c r="G298" s="4"/>
      <c r="H298" s="86"/>
      <c r="R298" s="9"/>
    </row>
    <row r="299" spans="2:18" x14ac:dyDescent="0.3">
      <c r="B299" s="4"/>
      <c r="C299" s="4"/>
      <c r="D299" s="4"/>
      <c r="E299" s="4"/>
      <c r="F299" s="4"/>
      <c r="G299" s="4"/>
      <c r="H299" s="86"/>
      <c r="R299" s="9"/>
    </row>
    <row r="300" spans="2:18" x14ac:dyDescent="0.3">
      <c r="B300" s="4"/>
      <c r="C300" s="4"/>
      <c r="D300" s="4"/>
      <c r="E300" s="4"/>
      <c r="F300" s="4"/>
      <c r="G300" s="4"/>
      <c r="H300" s="86"/>
      <c r="R300" s="9"/>
    </row>
    <row r="301" spans="2:18" x14ac:dyDescent="0.3">
      <c r="B301" s="4"/>
      <c r="C301" s="4"/>
      <c r="D301" s="4"/>
      <c r="E301" s="4"/>
      <c r="F301" s="4"/>
      <c r="G301" s="4"/>
      <c r="H301" s="86"/>
      <c r="R301" s="9"/>
    </row>
    <row r="302" spans="2:18" x14ac:dyDescent="0.3">
      <c r="B302" s="4"/>
      <c r="C302" s="4"/>
      <c r="D302" s="4"/>
      <c r="E302" s="4"/>
      <c r="F302" s="4"/>
      <c r="G302" s="4"/>
      <c r="H302" s="86"/>
      <c r="R302" s="9"/>
    </row>
    <row r="303" spans="2:18" x14ac:dyDescent="0.3">
      <c r="B303" s="4"/>
      <c r="C303" s="4"/>
      <c r="D303" s="4"/>
      <c r="E303" s="4"/>
      <c r="F303" s="4"/>
      <c r="G303" s="4"/>
      <c r="H303" s="86"/>
      <c r="R303" s="9"/>
    </row>
    <row r="304" spans="2:18" x14ac:dyDescent="0.3">
      <c r="B304" s="4"/>
      <c r="C304" s="4"/>
      <c r="D304" s="4"/>
      <c r="E304" s="4"/>
      <c r="F304" s="4"/>
      <c r="G304" s="4"/>
      <c r="H304" s="86"/>
      <c r="R304" s="9"/>
    </row>
    <row r="305" spans="2:18" x14ac:dyDescent="0.3">
      <c r="B305" s="4"/>
      <c r="C305" s="4"/>
      <c r="D305" s="4"/>
      <c r="E305" s="4"/>
      <c r="F305" s="4"/>
      <c r="G305" s="4"/>
      <c r="H305" s="86"/>
      <c r="R305" s="9"/>
    </row>
    <row r="306" spans="2:18" x14ac:dyDescent="0.3">
      <c r="B306" s="4"/>
      <c r="C306" s="4"/>
      <c r="D306" s="4"/>
      <c r="E306" s="4"/>
      <c r="F306" s="4"/>
      <c r="G306" s="4"/>
      <c r="H306" s="86"/>
      <c r="R306" s="9"/>
    </row>
    <row r="307" spans="2:18" x14ac:dyDescent="0.3">
      <c r="B307" s="4"/>
      <c r="C307" s="4"/>
      <c r="D307" s="4"/>
      <c r="E307" s="4"/>
      <c r="F307" s="4"/>
      <c r="G307" s="4"/>
      <c r="H307" s="86"/>
      <c r="R307" s="9"/>
    </row>
    <row r="308" spans="2:18" x14ac:dyDescent="0.3">
      <c r="B308" s="4"/>
      <c r="C308" s="4"/>
      <c r="D308" s="4"/>
      <c r="E308" s="4"/>
      <c r="F308" s="4"/>
      <c r="G308" s="4"/>
      <c r="H308" s="86"/>
      <c r="R308" s="9"/>
    </row>
    <row r="309" spans="2:18" x14ac:dyDescent="0.3">
      <c r="B309" s="4"/>
      <c r="C309" s="4"/>
      <c r="D309" s="4"/>
      <c r="E309" s="4"/>
      <c r="F309" s="4"/>
      <c r="G309" s="4"/>
      <c r="H309" s="86"/>
      <c r="R309" s="9"/>
    </row>
    <row r="310" spans="2:18" x14ac:dyDescent="0.3">
      <c r="B310" s="4"/>
      <c r="C310" s="4"/>
      <c r="D310" s="4"/>
      <c r="E310" s="4"/>
      <c r="F310" s="4"/>
      <c r="G310" s="4"/>
      <c r="H310" s="86"/>
      <c r="R310" s="9"/>
    </row>
    <row r="311" spans="2:18" x14ac:dyDescent="0.3">
      <c r="B311" s="4"/>
      <c r="C311" s="4"/>
      <c r="D311" s="4"/>
      <c r="E311" s="4"/>
      <c r="F311" s="4"/>
      <c r="G311" s="4"/>
      <c r="H311" s="86"/>
      <c r="R311" s="9"/>
    </row>
    <row r="312" spans="2:18" x14ac:dyDescent="0.3">
      <c r="B312" s="4"/>
      <c r="C312" s="4"/>
      <c r="D312" s="4"/>
      <c r="E312" s="4"/>
      <c r="F312" s="4"/>
      <c r="G312" s="4"/>
      <c r="H312" s="86"/>
      <c r="R312" s="9"/>
    </row>
    <row r="313" spans="2:18" x14ac:dyDescent="0.3">
      <c r="B313" s="4"/>
      <c r="C313" s="4"/>
      <c r="D313" s="4"/>
      <c r="E313" s="4"/>
      <c r="F313" s="4"/>
      <c r="G313" s="4"/>
      <c r="H313" s="86"/>
      <c r="R313" s="9"/>
    </row>
    <row r="314" spans="2:18" x14ac:dyDescent="0.3">
      <c r="B314" s="4"/>
      <c r="C314" s="4"/>
      <c r="D314" s="4"/>
      <c r="E314" s="4"/>
      <c r="F314" s="4"/>
      <c r="G314" s="4"/>
      <c r="H314" s="86"/>
      <c r="R314" s="9"/>
    </row>
    <row r="315" spans="2:18" x14ac:dyDescent="0.3">
      <c r="B315" s="4"/>
      <c r="C315" s="4"/>
      <c r="D315" s="4"/>
      <c r="E315" s="4"/>
      <c r="F315" s="4"/>
      <c r="G315" s="4"/>
      <c r="H315" s="86"/>
      <c r="R315" s="9"/>
    </row>
    <row r="316" spans="2:18" x14ac:dyDescent="0.3">
      <c r="B316" s="4"/>
      <c r="C316" s="4"/>
      <c r="D316" s="4"/>
      <c r="E316" s="4"/>
      <c r="F316" s="4"/>
      <c r="G316" s="4"/>
      <c r="H316" s="86"/>
      <c r="R316" s="9"/>
    </row>
    <row r="317" spans="2:18" x14ac:dyDescent="0.3">
      <c r="B317" s="4"/>
      <c r="C317" s="4"/>
      <c r="D317" s="4"/>
      <c r="E317" s="4"/>
      <c r="F317" s="4"/>
      <c r="G317" s="4"/>
      <c r="H317" s="86"/>
      <c r="R317" s="9"/>
    </row>
    <row r="318" spans="2:18" x14ac:dyDescent="0.3">
      <c r="B318" s="4"/>
      <c r="C318" s="4"/>
      <c r="D318" s="4"/>
      <c r="E318" s="4"/>
      <c r="F318" s="4"/>
      <c r="G318" s="4"/>
      <c r="H318" s="86"/>
      <c r="R318" s="9"/>
    </row>
    <row r="319" spans="2:18" x14ac:dyDescent="0.3">
      <c r="B319" s="4"/>
      <c r="C319" s="4"/>
      <c r="D319" s="4"/>
      <c r="E319" s="4"/>
      <c r="F319" s="4"/>
      <c r="G319" s="4"/>
      <c r="H319" s="86"/>
      <c r="R319" s="9"/>
    </row>
    <row r="320" spans="2:18" x14ac:dyDescent="0.3">
      <c r="B320" s="4"/>
      <c r="C320" s="4"/>
      <c r="D320" s="4"/>
      <c r="E320" s="4"/>
      <c r="F320" s="4"/>
      <c r="G320" s="4"/>
      <c r="H320" s="86"/>
      <c r="R320" s="9"/>
    </row>
    <row r="321" spans="2:18" x14ac:dyDescent="0.3">
      <c r="B321" s="4"/>
      <c r="C321" s="4"/>
      <c r="D321" s="4"/>
      <c r="E321" s="4"/>
      <c r="F321" s="4"/>
      <c r="G321" s="4"/>
      <c r="H321" s="86"/>
      <c r="R321" s="9"/>
    </row>
    <row r="322" spans="2:18" x14ac:dyDescent="0.3">
      <c r="B322" s="4"/>
      <c r="C322" s="4"/>
      <c r="D322" s="4"/>
      <c r="E322" s="4"/>
      <c r="F322" s="4"/>
      <c r="G322" s="4"/>
      <c r="H322" s="86"/>
      <c r="R322" s="9"/>
    </row>
    <row r="323" spans="2:18" x14ac:dyDescent="0.3">
      <c r="B323" s="4"/>
      <c r="C323" s="4"/>
      <c r="D323" s="4"/>
      <c r="E323" s="4"/>
      <c r="F323" s="4"/>
      <c r="G323" s="4"/>
      <c r="H323" s="86"/>
      <c r="R323" s="9"/>
    </row>
    <row r="324" spans="2:18" x14ac:dyDescent="0.3">
      <c r="B324" s="4"/>
      <c r="C324" s="4"/>
      <c r="D324" s="4"/>
      <c r="E324" s="4"/>
      <c r="F324" s="4"/>
      <c r="G324" s="4"/>
      <c r="H324" s="86"/>
      <c r="R324" s="9"/>
    </row>
    <row r="325" spans="2:18" x14ac:dyDescent="0.3">
      <c r="B325" s="4"/>
      <c r="C325" s="4"/>
      <c r="D325" s="4"/>
      <c r="E325" s="4"/>
      <c r="F325" s="4"/>
      <c r="G325" s="4"/>
      <c r="H325" s="86"/>
      <c r="R325" s="9"/>
    </row>
    <row r="326" spans="2:18" x14ac:dyDescent="0.3">
      <c r="B326" s="4"/>
      <c r="C326" s="4"/>
      <c r="D326" s="4"/>
      <c r="E326" s="4"/>
      <c r="F326" s="4"/>
      <c r="G326" s="4"/>
      <c r="H326" s="86"/>
      <c r="R326" s="9"/>
    </row>
    <row r="327" spans="2:18" x14ac:dyDescent="0.3">
      <c r="B327" s="4"/>
      <c r="C327" s="4"/>
      <c r="D327" s="4"/>
      <c r="E327" s="4"/>
      <c r="F327" s="4"/>
      <c r="G327" s="4"/>
      <c r="H327" s="86"/>
      <c r="R327" s="9"/>
    </row>
    <row r="328" spans="2:18" x14ac:dyDescent="0.3">
      <c r="B328" s="4"/>
      <c r="C328" s="4"/>
      <c r="D328" s="4"/>
      <c r="E328" s="4"/>
      <c r="F328" s="4"/>
      <c r="G328" s="4"/>
      <c r="H328" s="86"/>
      <c r="R328" s="9"/>
    </row>
    <row r="329" spans="2:18" x14ac:dyDescent="0.3">
      <c r="B329" s="4"/>
      <c r="C329" s="4"/>
      <c r="D329" s="4"/>
      <c r="E329" s="4"/>
      <c r="F329" s="4"/>
      <c r="G329" s="4"/>
      <c r="H329" s="86"/>
      <c r="R329" s="9"/>
    </row>
    <row r="330" spans="2:18" x14ac:dyDescent="0.3">
      <c r="B330" s="4"/>
      <c r="C330" s="4"/>
      <c r="D330" s="4"/>
      <c r="E330" s="4"/>
      <c r="F330" s="4"/>
      <c r="G330" s="4"/>
      <c r="H330" s="86"/>
      <c r="R330" s="9"/>
    </row>
    <row r="331" spans="2:18" x14ac:dyDescent="0.3">
      <c r="B331" s="4"/>
      <c r="C331" s="4"/>
      <c r="D331" s="4"/>
      <c r="E331" s="4"/>
      <c r="F331" s="4"/>
      <c r="G331" s="4"/>
      <c r="H331" s="86"/>
      <c r="R331" s="9"/>
    </row>
    <row r="332" spans="2:18" x14ac:dyDescent="0.3">
      <c r="B332" s="4"/>
      <c r="C332" s="4"/>
      <c r="D332" s="4"/>
      <c r="E332" s="4"/>
      <c r="F332" s="4"/>
      <c r="G332" s="4"/>
      <c r="H332" s="86"/>
      <c r="R332" s="9"/>
    </row>
    <row r="333" spans="2:18" x14ac:dyDescent="0.3">
      <c r="B333" s="4"/>
      <c r="C333" s="4"/>
      <c r="D333" s="4"/>
      <c r="E333" s="4"/>
      <c r="F333" s="4"/>
      <c r="G333" s="4"/>
      <c r="H333" s="86"/>
      <c r="R333" s="9"/>
    </row>
    <row r="334" spans="2:18" x14ac:dyDescent="0.3">
      <c r="B334" s="4"/>
      <c r="C334" s="4"/>
      <c r="D334" s="4"/>
      <c r="E334" s="4"/>
      <c r="F334" s="4"/>
      <c r="G334" s="4"/>
      <c r="H334" s="86"/>
      <c r="R334" s="9"/>
    </row>
    <row r="335" spans="2:18" x14ac:dyDescent="0.3">
      <c r="B335" s="4"/>
      <c r="C335" s="4"/>
      <c r="D335" s="4"/>
      <c r="E335" s="4"/>
      <c r="F335" s="4"/>
      <c r="G335" s="4"/>
      <c r="H335" s="86"/>
      <c r="R335" s="9"/>
    </row>
    <row r="336" spans="2:18" x14ac:dyDescent="0.3">
      <c r="B336" s="4"/>
      <c r="C336" s="4"/>
      <c r="D336" s="4"/>
      <c r="E336" s="4"/>
      <c r="F336" s="4"/>
      <c r="G336" s="4"/>
      <c r="H336" s="86"/>
      <c r="R336" s="9"/>
    </row>
    <row r="337" spans="2:18" x14ac:dyDescent="0.3">
      <c r="B337" s="4"/>
      <c r="C337" s="4"/>
      <c r="D337" s="4"/>
      <c r="E337" s="4"/>
      <c r="F337" s="4"/>
      <c r="G337" s="4"/>
      <c r="H337" s="86"/>
      <c r="R337" s="9"/>
    </row>
    <row r="338" spans="2:18" x14ac:dyDescent="0.3">
      <c r="B338" s="4"/>
      <c r="C338" s="4"/>
      <c r="D338" s="4"/>
      <c r="E338" s="4"/>
      <c r="F338" s="4"/>
      <c r="G338" s="4"/>
      <c r="H338" s="86"/>
      <c r="R338" s="9"/>
    </row>
    <row r="339" spans="2:18" x14ac:dyDescent="0.3">
      <c r="B339" s="4"/>
      <c r="C339" s="4"/>
      <c r="D339" s="4"/>
      <c r="E339" s="4"/>
      <c r="F339" s="4"/>
      <c r="G339" s="4"/>
      <c r="H339" s="86"/>
      <c r="R339" s="9"/>
    </row>
    <row r="340" spans="2:18" x14ac:dyDescent="0.3">
      <c r="B340" s="4"/>
      <c r="C340" s="4"/>
      <c r="D340" s="4"/>
      <c r="E340" s="4"/>
      <c r="F340" s="4"/>
      <c r="G340" s="4"/>
      <c r="H340" s="86"/>
      <c r="R340" s="9"/>
    </row>
    <row r="341" spans="2:18" x14ac:dyDescent="0.3">
      <c r="B341" s="4"/>
      <c r="C341" s="4"/>
      <c r="D341" s="4"/>
      <c r="E341" s="4"/>
      <c r="F341" s="4"/>
      <c r="G341" s="4"/>
      <c r="H341" s="86"/>
      <c r="R341" s="9"/>
    </row>
    <row r="342" spans="2:18" x14ac:dyDescent="0.3">
      <c r="B342" s="4"/>
      <c r="C342" s="4"/>
      <c r="D342" s="4"/>
      <c r="E342" s="4"/>
      <c r="F342" s="4"/>
      <c r="G342" s="4"/>
      <c r="H342" s="86"/>
      <c r="R342" s="9"/>
    </row>
    <row r="343" spans="2:18" x14ac:dyDescent="0.3">
      <c r="B343" s="4"/>
      <c r="C343" s="4"/>
      <c r="D343" s="4"/>
      <c r="E343" s="4"/>
      <c r="F343" s="4"/>
      <c r="G343" s="4"/>
      <c r="H343" s="86"/>
      <c r="R343" s="9"/>
    </row>
    <row r="344" spans="2:18" x14ac:dyDescent="0.3">
      <c r="B344" s="4"/>
      <c r="C344" s="4"/>
      <c r="D344" s="4"/>
      <c r="E344" s="4"/>
      <c r="F344" s="4"/>
      <c r="G344" s="4"/>
      <c r="H344" s="86"/>
      <c r="R344" s="9"/>
    </row>
    <row r="345" spans="2:18" x14ac:dyDescent="0.3">
      <c r="B345" s="4"/>
      <c r="C345" s="4"/>
      <c r="D345" s="4"/>
      <c r="E345" s="4"/>
      <c r="F345" s="4"/>
      <c r="G345" s="4"/>
      <c r="H345" s="86"/>
      <c r="R345" s="9"/>
    </row>
    <row r="346" spans="2:18" x14ac:dyDescent="0.3">
      <c r="B346" s="4"/>
      <c r="C346" s="4"/>
      <c r="D346" s="4"/>
      <c r="E346" s="4"/>
      <c r="F346" s="4"/>
      <c r="G346" s="4"/>
      <c r="H346" s="86"/>
      <c r="R346" s="9"/>
    </row>
    <row r="347" spans="2:18" x14ac:dyDescent="0.3">
      <c r="B347" s="4"/>
      <c r="C347" s="4"/>
      <c r="D347" s="4"/>
      <c r="E347" s="4"/>
      <c r="F347" s="4"/>
      <c r="G347" s="4"/>
      <c r="H347" s="86"/>
      <c r="R347" s="9"/>
    </row>
    <row r="348" spans="2:18" x14ac:dyDescent="0.3">
      <c r="B348" s="4"/>
      <c r="C348" s="4"/>
      <c r="D348" s="4"/>
      <c r="E348" s="4"/>
      <c r="F348" s="4"/>
      <c r="G348" s="4"/>
      <c r="H348" s="86"/>
      <c r="R348" s="9"/>
    </row>
    <row r="349" spans="2:18" x14ac:dyDescent="0.3">
      <c r="B349" s="4"/>
      <c r="C349" s="4"/>
      <c r="D349" s="4"/>
      <c r="E349" s="4"/>
      <c r="F349" s="4"/>
      <c r="G349" s="4"/>
      <c r="H349" s="86"/>
      <c r="R349" s="9"/>
    </row>
    <row r="350" spans="2:18" x14ac:dyDescent="0.3">
      <c r="B350" s="4"/>
      <c r="C350" s="4"/>
      <c r="D350" s="4"/>
      <c r="E350" s="4"/>
      <c r="F350" s="4"/>
      <c r="G350" s="4"/>
      <c r="H350" s="86"/>
      <c r="R350" s="9"/>
    </row>
    <row r="351" spans="2:18" x14ac:dyDescent="0.3">
      <c r="B351" s="4"/>
      <c r="C351" s="4"/>
      <c r="D351" s="4"/>
      <c r="E351" s="4"/>
      <c r="F351" s="4"/>
      <c r="G351" s="4"/>
      <c r="H351" s="86"/>
      <c r="R351" s="9"/>
    </row>
    <row r="352" spans="2:18" x14ac:dyDescent="0.3">
      <c r="B352" s="4"/>
      <c r="C352" s="4"/>
      <c r="D352" s="4"/>
      <c r="E352" s="4"/>
      <c r="F352" s="4"/>
      <c r="G352" s="4"/>
      <c r="H352" s="86"/>
      <c r="R352" s="9"/>
    </row>
    <row r="353" spans="2:18" x14ac:dyDescent="0.3">
      <c r="B353" s="4"/>
      <c r="C353" s="4"/>
      <c r="D353" s="4"/>
      <c r="E353" s="4"/>
      <c r="F353" s="4"/>
      <c r="G353" s="4"/>
      <c r="H353" s="86"/>
      <c r="R353" s="9"/>
    </row>
    <row r="354" spans="2:18" x14ac:dyDescent="0.3">
      <c r="B354" s="4"/>
      <c r="C354" s="4"/>
      <c r="D354" s="4"/>
      <c r="E354" s="4"/>
      <c r="F354" s="4"/>
      <c r="G354" s="4"/>
      <c r="H354" s="86"/>
      <c r="R354" s="9"/>
    </row>
    <row r="355" spans="2:18" x14ac:dyDescent="0.3">
      <c r="B355" s="4"/>
      <c r="C355" s="4"/>
      <c r="D355" s="4"/>
      <c r="E355" s="4"/>
      <c r="F355" s="4"/>
      <c r="G355" s="4"/>
      <c r="H355" s="86"/>
      <c r="R355" s="9"/>
    </row>
    <row r="356" spans="2:18" x14ac:dyDescent="0.3">
      <c r="B356" s="4"/>
      <c r="C356" s="4"/>
      <c r="D356" s="4"/>
      <c r="E356" s="4"/>
      <c r="F356" s="4"/>
      <c r="G356" s="4"/>
      <c r="H356" s="86"/>
      <c r="R356" s="9"/>
    </row>
    <row r="357" spans="2:18" x14ac:dyDescent="0.3">
      <c r="B357" s="4"/>
      <c r="C357" s="4"/>
      <c r="D357" s="4"/>
      <c r="E357" s="4"/>
      <c r="F357" s="4"/>
      <c r="G357" s="4"/>
      <c r="H357" s="86"/>
      <c r="R357" s="9"/>
    </row>
    <row r="358" spans="2:18" x14ac:dyDescent="0.3">
      <c r="B358" s="4"/>
      <c r="C358" s="4"/>
      <c r="D358" s="4"/>
      <c r="E358" s="4"/>
      <c r="F358" s="4"/>
      <c r="G358" s="4"/>
      <c r="H358" s="86"/>
      <c r="R358" s="9"/>
    </row>
    <row r="359" spans="2:18" x14ac:dyDescent="0.3">
      <c r="B359" s="4"/>
      <c r="C359" s="4"/>
      <c r="D359" s="4"/>
      <c r="E359" s="4"/>
      <c r="F359" s="4"/>
      <c r="G359" s="4"/>
      <c r="H359" s="86"/>
      <c r="R359" s="9"/>
    </row>
    <row r="360" spans="2:18" x14ac:dyDescent="0.3">
      <c r="B360" s="4"/>
      <c r="C360" s="4"/>
      <c r="D360" s="4"/>
      <c r="E360" s="4"/>
      <c r="F360" s="4"/>
      <c r="G360" s="4"/>
      <c r="H360" s="86"/>
      <c r="R360" s="9"/>
    </row>
    <row r="361" spans="2:18" x14ac:dyDescent="0.3">
      <c r="B361" s="4"/>
      <c r="C361" s="4"/>
      <c r="D361" s="4"/>
      <c r="E361" s="4"/>
      <c r="F361" s="4"/>
      <c r="G361" s="4"/>
      <c r="H361" s="86"/>
      <c r="R361" s="9"/>
    </row>
    <row r="362" spans="2:18" x14ac:dyDescent="0.3">
      <c r="B362" s="4"/>
      <c r="C362" s="4"/>
      <c r="D362" s="4"/>
      <c r="E362" s="4"/>
      <c r="F362" s="4"/>
      <c r="G362" s="4"/>
      <c r="H362" s="86"/>
      <c r="R362" s="9"/>
    </row>
    <row r="363" spans="2:18" x14ac:dyDescent="0.3">
      <c r="B363" s="4"/>
      <c r="C363" s="4"/>
      <c r="D363" s="4"/>
      <c r="E363" s="4"/>
      <c r="F363" s="4"/>
      <c r="G363" s="4"/>
      <c r="H363" s="86"/>
      <c r="R363" s="9"/>
    </row>
    <row r="364" spans="2:18" x14ac:dyDescent="0.3">
      <c r="B364" s="4"/>
      <c r="C364" s="4"/>
      <c r="D364" s="4"/>
      <c r="E364" s="4"/>
      <c r="F364" s="4"/>
      <c r="G364" s="4"/>
      <c r="H364" s="86"/>
      <c r="R364" s="9"/>
    </row>
    <row r="365" spans="2:18" x14ac:dyDescent="0.3">
      <c r="B365" s="4"/>
      <c r="C365" s="4"/>
      <c r="D365" s="4"/>
      <c r="E365" s="4"/>
      <c r="F365" s="4"/>
      <c r="G365" s="4"/>
      <c r="H365" s="86"/>
      <c r="R365" s="9"/>
    </row>
    <row r="366" spans="2:18" x14ac:dyDescent="0.3">
      <c r="B366" s="4"/>
      <c r="C366" s="4"/>
      <c r="D366" s="4"/>
      <c r="E366" s="4"/>
      <c r="F366" s="4"/>
      <c r="G366" s="4"/>
      <c r="H366" s="86"/>
      <c r="R366" s="9"/>
    </row>
    <row r="367" spans="2:18" x14ac:dyDescent="0.3">
      <c r="B367" s="4"/>
      <c r="C367" s="4"/>
      <c r="D367" s="4"/>
      <c r="E367" s="4"/>
      <c r="F367" s="4"/>
      <c r="G367" s="4"/>
      <c r="H367" s="86"/>
      <c r="R367" s="9"/>
    </row>
    <row r="368" spans="2:18" x14ac:dyDescent="0.3">
      <c r="B368" s="4"/>
      <c r="C368" s="4"/>
      <c r="D368" s="4"/>
      <c r="E368" s="4"/>
      <c r="F368" s="4"/>
      <c r="G368" s="4"/>
      <c r="H368" s="86"/>
      <c r="R368" s="9"/>
    </row>
    <row r="369" spans="2:18" x14ac:dyDescent="0.3">
      <c r="B369" s="4"/>
      <c r="C369" s="4"/>
      <c r="D369" s="4"/>
      <c r="E369" s="4"/>
      <c r="F369" s="4"/>
      <c r="G369" s="4"/>
      <c r="H369" s="86"/>
      <c r="R369" s="9"/>
    </row>
    <row r="370" spans="2:18" x14ac:dyDescent="0.3">
      <c r="B370" s="4"/>
      <c r="C370" s="4"/>
      <c r="D370" s="4"/>
      <c r="E370" s="4"/>
      <c r="F370" s="4"/>
      <c r="G370" s="4"/>
      <c r="H370" s="86"/>
      <c r="R370" s="9"/>
    </row>
    <row r="371" spans="2:18" x14ac:dyDescent="0.3">
      <c r="B371" s="4"/>
      <c r="C371" s="4"/>
      <c r="D371" s="4"/>
      <c r="E371" s="4"/>
      <c r="F371" s="4"/>
      <c r="G371" s="4"/>
      <c r="H371" s="86"/>
      <c r="R371" s="9"/>
    </row>
    <row r="372" spans="2:18" x14ac:dyDescent="0.3">
      <c r="B372" s="4"/>
      <c r="C372" s="4"/>
      <c r="D372" s="4"/>
      <c r="E372" s="4"/>
      <c r="F372" s="4"/>
      <c r="G372" s="4"/>
      <c r="H372" s="86"/>
      <c r="R372" s="9"/>
    </row>
    <row r="373" spans="2:18" x14ac:dyDescent="0.3">
      <c r="B373" s="4"/>
      <c r="C373" s="4"/>
      <c r="D373" s="4"/>
      <c r="E373" s="4"/>
      <c r="F373" s="4"/>
      <c r="G373" s="4"/>
      <c r="H373" s="86"/>
      <c r="R373" s="9"/>
    </row>
    <row r="374" spans="2:18" x14ac:dyDescent="0.3">
      <c r="B374" s="4"/>
      <c r="C374" s="4"/>
      <c r="D374" s="4"/>
      <c r="E374" s="4"/>
      <c r="F374" s="4"/>
      <c r="G374" s="4"/>
      <c r="H374" s="86"/>
      <c r="R374" s="9"/>
    </row>
    <row r="375" spans="2:18" x14ac:dyDescent="0.3">
      <c r="B375" s="4"/>
      <c r="C375" s="4"/>
      <c r="D375" s="4"/>
      <c r="E375" s="4"/>
      <c r="F375" s="4"/>
      <c r="G375" s="4"/>
      <c r="H375" s="86"/>
      <c r="R375" s="9"/>
    </row>
    <row r="376" spans="2:18" x14ac:dyDescent="0.3">
      <c r="B376" s="4"/>
      <c r="C376" s="4"/>
      <c r="D376" s="4"/>
      <c r="E376" s="4"/>
      <c r="F376" s="4"/>
      <c r="G376" s="4"/>
      <c r="H376" s="86"/>
      <c r="R376" s="9"/>
    </row>
    <row r="377" spans="2:18" x14ac:dyDescent="0.3">
      <c r="B377" s="4"/>
      <c r="C377" s="4"/>
      <c r="D377" s="4"/>
      <c r="E377" s="4"/>
      <c r="F377" s="4"/>
      <c r="G377" s="4"/>
      <c r="H377" s="86"/>
      <c r="R377" s="9"/>
    </row>
    <row r="378" spans="2:18" x14ac:dyDescent="0.3">
      <c r="B378" s="4"/>
      <c r="C378" s="4"/>
      <c r="D378" s="4"/>
      <c r="E378" s="4"/>
      <c r="F378" s="4"/>
      <c r="G378" s="4"/>
      <c r="H378" s="86"/>
      <c r="R378" s="9"/>
    </row>
    <row r="379" spans="2:18" x14ac:dyDescent="0.3">
      <c r="B379" s="4"/>
      <c r="C379" s="4"/>
      <c r="D379" s="4"/>
      <c r="E379" s="4"/>
      <c r="F379" s="4"/>
      <c r="G379" s="4"/>
      <c r="H379" s="86"/>
      <c r="R379" s="9"/>
    </row>
    <row r="380" spans="2:18" x14ac:dyDescent="0.3">
      <c r="B380" s="4"/>
      <c r="C380" s="4"/>
      <c r="D380" s="4"/>
      <c r="E380" s="4"/>
      <c r="F380" s="4"/>
      <c r="G380" s="4"/>
      <c r="H380" s="86"/>
      <c r="R380" s="9"/>
    </row>
    <row r="381" spans="2:18" x14ac:dyDescent="0.3">
      <c r="B381" s="4"/>
      <c r="C381" s="4"/>
      <c r="D381" s="4"/>
      <c r="E381" s="4"/>
      <c r="F381" s="4"/>
      <c r="G381" s="4"/>
      <c r="H381" s="86"/>
      <c r="R381" s="9"/>
    </row>
    <row r="382" spans="2:18" x14ac:dyDescent="0.3">
      <c r="B382" s="4"/>
      <c r="C382" s="4"/>
      <c r="D382" s="4"/>
      <c r="E382" s="4"/>
      <c r="F382" s="4"/>
      <c r="G382" s="4"/>
      <c r="H382" s="86"/>
      <c r="R382" s="9"/>
    </row>
    <row r="383" spans="2:18" x14ac:dyDescent="0.3">
      <c r="B383" s="4"/>
      <c r="C383" s="4"/>
      <c r="D383" s="4"/>
      <c r="E383" s="4"/>
      <c r="F383" s="4"/>
      <c r="G383" s="4"/>
      <c r="H383" s="86"/>
      <c r="R383" s="9"/>
    </row>
    <row r="384" spans="2:18" x14ac:dyDescent="0.3">
      <c r="B384" s="4"/>
      <c r="C384" s="4"/>
      <c r="D384" s="4"/>
      <c r="E384" s="4"/>
      <c r="F384" s="4"/>
      <c r="G384" s="4"/>
      <c r="H384" s="86"/>
      <c r="R384" s="9"/>
    </row>
    <row r="385" spans="2:18" x14ac:dyDescent="0.3">
      <c r="B385" s="4"/>
      <c r="C385" s="4"/>
      <c r="D385" s="4"/>
      <c r="E385" s="4"/>
      <c r="F385" s="4"/>
      <c r="G385" s="4"/>
      <c r="H385" s="86"/>
      <c r="R385" s="9"/>
    </row>
    <row r="386" spans="2:18" x14ac:dyDescent="0.3">
      <c r="B386" s="4"/>
      <c r="C386" s="4"/>
      <c r="D386" s="4"/>
      <c r="E386" s="4"/>
      <c r="F386" s="4"/>
      <c r="G386" s="4"/>
      <c r="H386" s="86"/>
      <c r="R386" s="9"/>
    </row>
    <row r="387" spans="2:18" x14ac:dyDescent="0.3">
      <c r="B387" s="4"/>
      <c r="C387" s="4"/>
      <c r="D387" s="4"/>
      <c r="E387" s="4"/>
      <c r="F387" s="4"/>
      <c r="G387" s="4"/>
      <c r="H387" s="86"/>
      <c r="R387" s="9"/>
    </row>
    <row r="388" spans="2:18" x14ac:dyDescent="0.3">
      <c r="B388" s="4"/>
      <c r="C388" s="4"/>
      <c r="D388" s="4"/>
      <c r="E388" s="4"/>
      <c r="F388" s="4"/>
      <c r="G388" s="4"/>
      <c r="H388" s="86"/>
      <c r="R388" s="9"/>
    </row>
    <row r="389" spans="2:18" x14ac:dyDescent="0.3">
      <c r="B389" s="4"/>
      <c r="C389" s="4"/>
      <c r="D389" s="4"/>
      <c r="E389" s="4"/>
      <c r="F389" s="4"/>
      <c r="G389" s="4"/>
      <c r="H389" s="86"/>
      <c r="R389" s="9"/>
    </row>
    <row r="390" spans="2:18" x14ac:dyDescent="0.3">
      <c r="B390" s="4"/>
      <c r="C390" s="4"/>
      <c r="D390" s="4"/>
      <c r="E390" s="4"/>
      <c r="F390" s="4"/>
      <c r="G390" s="4"/>
      <c r="H390" s="86"/>
      <c r="R390" s="9"/>
    </row>
    <row r="391" spans="2:18" x14ac:dyDescent="0.3">
      <c r="B391" s="4"/>
      <c r="C391" s="4"/>
      <c r="D391" s="4"/>
      <c r="E391" s="4"/>
      <c r="F391" s="4"/>
      <c r="G391" s="4"/>
      <c r="H391" s="86"/>
      <c r="R391" s="9"/>
    </row>
    <row r="392" spans="2:18" x14ac:dyDescent="0.3">
      <c r="B392" s="4"/>
      <c r="C392" s="4"/>
      <c r="D392" s="4"/>
      <c r="E392" s="4"/>
      <c r="F392" s="4"/>
      <c r="G392" s="4"/>
      <c r="H392" s="86"/>
      <c r="R392" s="9"/>
    </row>
    <row r="393" spans="2:18" x14ac:dyDescent="0.3">
      <c r="B393" s="4"/>
      <c r="C393" s="4"/>
      <c r="D393" s="4"/>
      <c r="E393" s="4"/>
      <c r="F393" s="4"/>
      <c r="G393" s="4"/>
      <c r="H393" s="86"/>
      <c r="R393" s="9"/>
    </row>
    <row r="394" spans="2:18" x14ac:dyDescent="0.3">
      <c r="B394" s="4"/>
      <c r="C394" s="4"/>
      <c r="D394" s="4"/>
      <c r="E394" s="4"/>
      <c r="F394" s="4"/>
      <c r="G394" s="4"/>
      <c r="H394" s="86"/>
      <c r="R394" s="9"/>
    </row>
    <row r="395" spans="2:18" x14ac:dyDescent="0.3">
      <c r="B395" s="4"/>
      <c r="C395" s="4"/>
      <c r="D395" s="4"/>
      <c r="E395" s="4"/>
      <c r="F395" s="4"/>
      <c r="G395" s="4"/>
      <c r="H395" s="86"/>
      <c r="R395" s="9"/>
    </row>
    <row r="396" spans="2:18" x14ac:dyDescent="0.3">
      <c r="B396" s="4"/>
      <c r="C396" s="4"/>
      <c r="D396" s="4"/>
      <c r="E396" s="4"/>
      <c r="F396" s="4"/>
      <c r="G396" s="4"/>
      <c r="H396" s="86"/>
      <c r="R396" s="9"/>
    </row>
    <row r="397" spans="2:18" x14ac:dyDescent="0.3">
      <c r="B397" s="4"/>
      <c r="C397" s="4"/>
      <c r="D397" s="4"/>
      <c r="E397" s="4"/>
      <c r="F397" s="4"/>
      <c r="G397" s="4"/>
      <c r="H397" s="86"/>
      <c r="R397" s="9"/>
    </row>
    <row r="398" spans="2:18" x14ac:dyDescent="0.3">
      <c r="B398" s="4"/>
      <c r="C398" s="4"/>
      <c r="D398" s="4"/>
      <c r="E398" s="4"/>
      <c r="F398" s="4"/>
      <c r="G398" s="4"/>
      <c r="H398" s="86"/>
      <c r="R398" s="9"/>
    </row>
    <row r="399" spans="2:18" x14ac:dyDescent="0.3">
      <c r="B399" s="4"/>
      <c r="C399" s="4"/>
      <c r="D399" s="4"/>
      <c r="E399" s="4"/>
      <c r="F399" s="4"/>
      <c r="G399" s="4"/>
      <c r="H399" s="86"/>
      <c r="R399" s="9"/>
    </row>
    <row r="400" spans="2:18" x14ac:dyDescent="0.3">
      <c r="B400" s="4"/>
      <c r="C400" s="4"/>
      <c r="D400" s="4"/>
      <c r="E400" s="4"/>
      <c r="F400" s="4"/>
      <c r="G400" s="4"/>
      <c r="H400" s="86"/>
      <c r="R400" s="9"/>
    </row>
    <row r="401" spans="2:18" x14ac:dyDescent="0.3">
      <c r="B401" s="4"/>
      <c r="C401" s="4"/>
      <c r="D401" s="4"/>
      <c r="E401" s="4"/>
      <c r="F401" s="4"/>
      <c r="G401" s="4"/>
      <c r="H401" s="86"/>
      <c r="R401" s="9"/>
    </row>
    <row r="402" spans="2:18" x14ac:dyDescent="0.3">
      <c r="B402" s="4"/>
      <c r="C402" s="4"/>
      <c r="D402" s="4"/>
      <c r="E402" s="4"/>
      <c r="F402" s="4"/>
      <c r="G402" s="4"/>
      <c r="H402" s="86"/>
      <c r="R402" s="9"/>
    </row>
    <row r="403" spans="2:18" x14ac:dyDescent="0.3">
      <c r="B403" s="4"/>
      <c r="C403" s="4"/>
      <c r="D403" s="4"/>
      <c r="E403" s="4"/>
      <c r="F403" s="4"/>
      <c r="G403" s="4"/>
      <c r="H403" s="86"/>
      <c r="R403" s="9"/>
    </row>
    <row r="404" spans="2:18" x14ac:dyDescent="0.3">
      <c r="B404" s="4"/>
      <c r="C404" s="4"/>
      <c r="D404" s="4"/>
      <c r="E404" s="4"/>
      <c r="F404" s="4"/>
      <c r="G404" s="4"/>
      <c r="H404" s="86"/>
      <c r="R404" s="9"/>
    </row>
    <row r="405" spans="2:18" x14ac:dyDescent="0.3">
      <c r="B405" s="4"/>
      <c r="C405" s="4"/>
      <c r="D405" s="4"/>
      <c r="E405" s="4"/>
      <c r="F405" s="4"/>
      <c r="G405" s="4"/>
      <c r="H405" s="86"/>
      <c r="R405" s="9"/>
    </row>
    <row r="406" spans="2:18" x14ac:dyDescent="0.3">
      <c r="B406" s="4"/>
      <c r="C406" s="4"/>
      <c r="D406" s="4"/>
      <c r="E406" s="4"/>
      <c r="F406" s="4"/>
      <c r="G406" s="4"/>
      <c r="H406" s="86"/>
      <c r="R406" s="9"/>
    </row>
    <row r="407" spans="2:18" x14ac:dyDescent="0.3">
      <c r="B407" s="4"/>
      <c r="C407" s="4"/>
      <c r="D407" s="4"/>
      <c r="E407" s="4"/>
      <c r="F407" s="4"/>
      <c r="G407" s="4"/>
      <c r="H407" s="86"/>
      <c r="R407" s="9"/>
    </row>
    <row r="408" spans="2:18" x14ac:dyDescent="0.3">
      <c r="B408" s="4"/>
      <c r="C408" s="4"/>
      <c r="D408" s="4"/>
      <c r="E408" s="4"/>
      <c r="F408" s="4"/>
      <c r="G408" s="4"/>
      <c r="H408" s="86"/>
      <c r="R408" s="9"/>
    </row>
    <row r="409" spans="2:18" x14ac:dyDescent="0.3">
      <c r="B409" s="4"/>
      <c r="C409" s="4"/>
      <c r="D409" s="4"/>
      <c r="E409" s="4"/>
      <c r="F409" s="4"/>
      <c r="G409" s="4"/>
      <c r="H409" s="86"/>
      <c r="R409" s="9"/>
    </row>
    <row r="410" spans="2:18" x14ac:dyDescent="0.3">
      <c r="B410" s="4"/>
      <c r="C410" s="4"/>
      <c r="D410" s="4"/>
      <c r="E410" s="4"/>
      <c r="F410" s="4"/>
      <c r="G410" s="4"/>
      <c r="H410" s="86"/>
      <c r="R410" s="9"/>
    </row>
    <row r="411" spans="2:18" x14ac:dyDescent="0.3">
      <c r="B411" s="4"/>
      <c r="C411" s="4"/>
      <c r="D411" s="4"/>
      <c r="E411" s="4"/>
      <c r="F411" s="4"/>
      <c r="G411" s="4"/>
      <c r="H411" s="86"/>
      <c r="R411" s="9"/>
    </row>
    <row r="412" spans="2:18" x14ac:dyDescent="0.3">
      <c r="B412" s="4"/>
      <c r="C412" s="4"/>
      <c r="D412" s="4"/>
      <c r="E412" s="4"/>
      <c r="F412" s="4"/>
      <c r="G412" s="4"/>
      <c r="H412" s="86"/>
      <c r="R412" s="9"/>
    </row>
    <row r="413" spans="2:18" x14ac:dyDescent="0.3">
      <c r="B413" s="4"/>
      <c r="C413" s="4"/>
      <c r="D413" s="4"/>
      <c r="E413" s="4"/>
      <c r="F413" s="4"/>
      <c r="G413" s="4"/>
      <c r="H413" s="86"/>
      <c r="R413" s="9"/>
    </row>
    <row r="414" spans="2:18" x14ac:dyDescent="0.3">
      <c r="B414" s="4"/>
      <c r="C414" s="4"/>
      <c r="D414" s="4"/>
      <c r="E414" s="4"/>
      <c r="F414" s="4"/>
      <c r="G414" s="4"/>
      <c r="H414" s="86"/>
      <c r="R414" s="9"/>
    </row>
    <row r="415" spans="2:18" x14ac:dyDescent="0.3">
      <c r="B415" s="4"/>
      <c r="C415" s="4"/>
      <c r="D415" s="4"/>
      <c r="E415" s="4"/>
      <c r="F415" s="4"/>
      <c r="G415" s="4"/>
      <c r="H415" s="86"/>
      <c r="R415" s="9"/>
    </row>
    <row r="416" spans="2:18" x14ac:dyDescent="0.3">
      <c r="B416" s="4"/>
      <c r="C416" s="4"/>
      <c r="D416" s="4"/>
      <c r="E416" s="4"/>
      <c r="F416" s="4"/>
      <c r="G416" s="4"/>
      <c r="H416" s="86"/>
      <c r="R416" s="9"/>
    </row>
    <row r="417" spans="2:18" x14ac:dyDescent="0.3">
      <c r="B417" s="4"/>
      <c r="C417" s="4"/>
      <c r="D417" s="4"/>
      <c r="E417" s="4"/>
      <c r="F417" s="4"/>
      <c r="G417" s="4"/>
      <c r="H417" s="86"/>
      <c r="R417" s="9"/>
    </row>
    <row r="418" spans="2:18" x14ac:dyDescent="0.3">
      <c r="B418" s="4"/>
      <c r="C418" s="4"/>
      <c r="D418" s="4"/>
      <c r="E418" s="4"/>
      <c r="F418" s="4"/>
      <c r="G418" s="4"/>
      <c r="H418" s="86"/>
      <c r="R418" s="9"/>
    </row>
    <row r="419" spans="2:18" x14ac:dyDescent="0.3">
      <c r="B419" s="4"/>
      <c r="C419" s="4"/>
      <c r="D419" s="4"/>
      <c r="E419" s="4"/>
      <c r="F419" s="4"/>
      <c r="G419" s="4"/>
      <c r="H419" s="86"/>
      <c r="R419" s="9"/>
    </row>
    <row r="420" spans="2:18" x14ac:dyDescent="0.3">
      <c r="B420" s="4"/>
      <c r="C420" s="4"/>
      <c r="D420" s="4"/>
      <c r="E420" s="4"/>
      <c r="F420" s="4"/>
      <c r="G420" s="4"/>
      <c r="H420" s="86"/>
      <c r="R420" s="9"/>
    </row>
    <row r="421" spans="2:18" x14ac:dyDescent="0.3">
      <c r="B421" s="4"/>
      <c r="C421" s="4"/>
      <c r="D421" s="4"/>
      <c r="E421" s="4"/>
      <c r="F421" s="4"/>
      <c r="G421" s="4"/>
      <c r="H421" s="86"/>
      <c r="R421" s="9"/>
    </row>
    <row r="422" spans="2:18" x14ac:dyDescent="0.3">
      <c r="B422" s="4"/>
      <c r="C422" s="4"/>
      <c r="D422" s="4"/>
      <c r="E422" s="4"/>
      <c r="F422" s="4"/>
      <c r="G422" s="4"/>
      <c r="H422" s="86"/>
      <c r="R422" s="9"/>
    </row>
    <row r="423" spans="2:18" x14ac:dyDescent="0.3">
      <c r="B423" s="4"/>
      <c r="C423" s="4"/>
      <c r="H423" s="86"/>
      <c r="R423" s="9"/>
    </row>
    <row r="424" spans="2:18" x14ac:dyDescent="0.3">
      <c r="B424" s="4"/>
      <c r="C424" s="4"/>
      <c r="H424" s="86"/>
      <c r="R424" s="9"/>
    </row>
    <row r="425" spans="2:18" x14ac:dyDescent="0.3">
      <c r="B425" s="4"/>
      <c r="C425" s="4"/>
      <c r="H425" s="86"/>
      <c r="R425" s="9"/>
    </row>
    <row r="426" spans="2:18" x14ac:dyDescent="0.3">
      <c r="B426" s="4"/>
      <c r="C426" s="4"/>
      <c r="H426" s="86"/>
      <c r="R426" s="9"/>
    </row>
    <row r="427" spans="2:18" x14ac:dyDescent="0.3">
      <c r="B427" s="4"/>
      <c r="C427" s="4"/>
      <c r="H427" s="86"/>
      <c r="R427" s="9"/>
    </row>
    <row r="428" spans="2:18" x14ac:dyDescent="0.3">
      <c r="B428" s="4"/>
      <c r="C428" s="4"/>
      <c r="H428" s="86"/>
      <c r="R428" s="9"/>
    </row>
    <row r="429" spans="2:18" x14ac:dyDescent="0.3">
      <c r="B429" s="4"/>
      <c r="C429" s="4"/>
      <c r="H429" s="86"/>
      <c r="R429" s="9"/>
    </row>
    <row r="430" spans="2:18" x14ac:dyDescent="0.3">
      <c r="B430" s="4"/>
      <c r="C430" s="4"/>
      <c r="H430" s="86"/>
      <c r="R430" s="9"/>
    </row>
    <row r="431" spans="2:18" x14ac:dyDescent="0.3">
      <c r="B431" s="4"/>
      <c r="C431" s="4"/>
      <c r="H431" s="86"/>
      <c r="R431" s="9"/>
    </row>
    <row r="432" spans="2:18" x14ac:dyDescent="0.3">
      <c r="B432" s="4"/>
      <c r="C432" s="4"/>
      <c r="H432" s="86"/>
      <c r="R432" s="9"/>
    </row>
    <row r="433" spans="2:18" x14ac:dyDescent="0.3">
      <c r="B433" s="4"/>
      <c r="C433" s="4"/>
      <c r="H433" s="86"/>
      <c r="R433" s="9"/>
    </row>
    <row r="434" spans="2:18" x14ac:dyDescent="0.3">
      <c r="B434" s="4"/>
      <c r="C434" s="4"/>
      <c r="H434" s="86"/>
      <c r="R434" s="9"/>
    </row>
    <row r="435" spans="2:18" x14ac:dyDescent="0.3">
      <c r="B435" s="4"/>
      <c r="C435" s="4"/>
      <c r="H435" s="86"/>
      <c r="R435" s="9"/>
    </row>
    <row r="436" spans="2:18" x14ac:dyDescent="0.3">
      <c r="B436" s="4"/>
      <c r="C436" s="4"/>
      <c r="H436" s="86"/>
      <c r="R436" s="9"/>
    </row>
    <row r="437" spans="2:18" x14ac:dyDescent="0.3">
      <c r="B437" s="4"/>
      <c r="C437" s="4"/>
      <c r="H437" s="86"/>
      <c r="R437" s="9"/>
    </row>
    <row r="438" spans="2:18" x14ac:dyDescent="0.3">
      <c r="B438" s="4"/>
      <c r="C438" s="4"/>
      <c r="H438" s="86"/>
      <c r="R438" s="9"/>
    </row>
    <row r="439" spans="2:18" x14ac:dyDescent="0.3">
      <c r="B439" s="4"/>
      <c r="C439" s="4"/>
      <c r="H439" s="86"/>
      <c r="R439" s="9"/>
    </row>
    <row r="440" spans="2:18" x14ac:dyDescent="0.3">
      <c r="B440" s="4"/>
      <c r="C440" s="4"/>
      <c r="H440" s="86"/>
      <c r="R440" s="9"/>
    </row>
    <row r="441" spans="2:18" x14ac:dyDescent="0.3">
      <c r="B441" s="4"/>
      <c r="C441" s="4"/>
      <c r="H441" s="86"/>
      <c r="R441" s="9"/>
    </row>
    <row r="442" spans="2:18" x14ac:dyDescent="0.3">
      <c r="B442" s="4"/>
      <c r="C442" s="4"/>
      <c r="H442" s="86"/>
      <c r="R442" s="9"/>
    </row>
    <row r="443" spans="2:18" x14ac:dyDescent="0.3">
      <c r="B443" s="4"/>
      <c r="C443" s="4"/>
      <c r="H443" s="86"/>
      <c r="R443" s="9"/>
    </row>
    <row r="444" spans="2:18" x14ac:dyDescent="0.3">
      <c r="B444" s="4"/>
      <c r="C444" s="4"/>
      <c r="H444" s="86"/>
      <c r="R444" s="9"/>
    </row>
    <row r="445" spans="2:18" x14ac:dyDescent="0.3">
      <c r="B445" s="4"/>
      <c r="C445" s="4"/>
      <c r="H445" s="86"/>
      <c r="R445" s="9"/>
    </row>
    <row r="446" spans="2:18" x14ac:dyDescent="0.3">
      <c r="B446" s="4"/>
      <c r="C446" s="4"/>
      <c r="H446" s="86"/>
      <c r="R446" s="9"/>
    </row>
    <row r="447" spans="2:18" x14ac:dyDescent="0.3">
      <c r="B447" s="4"/>
      <c r="C447" s="4"/>
      <c r="H447" s="86"/>
      <c r="R447" s="9"/>
    </row>
    <row r="448" spans="2:18" x14ac:dyDescent="0.3">
      <c r="B448" s="4"/>
      <c r="C448" s="4"/>
      <c r="H448" s="86"/>
      <c r="R448" s="9"/>
    </row>
    <row r="449" spans="2:18" x14ac:dyDescent="0.3">
      <c r="B449" s="4"/>
      <c r="C449" s="4"/>
      <c r="H449" s="86"/>
      <c r="R449" s="9"/>
    </row>
    <row r="450" spans="2:18" x14ac:dyDescent="0.3">
      <c r="B450" s="4"/>
      <c r="C450" s="4"/>
      <c r="H450" s="86"/>
      <c r="R450" s="9"/>
    </row>
    <row r="451" spans="2:18" x14ac:dyDescent="0.3">
      <c r="B451" s="4"/>
      <c r="C451" s="4"/>
      <c r="H451" s="86"/>
      <c r="R451" s="9"/>
    </row>
    <row r="452" spans="2:18" x14ac:dyDescent="0.3">
      <c r="B452" s="4"/>
      <c r="C452" s="4"/>
      <c r="H452" s="86"/>
      <c r="R452" s="9"/>
    </row>
    <row r="453" spans="2:18" x14ac:dyDescent="0.3">
      <c r="B453" s="4"/>
      <c r="C453" s="4"/>
      <c r="H453" s="86"/>
      <c r="R453" s="9"/>
    </row>
    <row r="454" spans="2:18" x14ac:dyDescent="0.3">
      <c r="B454" s="4"/>
      <c r="C454" s="4"/>
      <c r="H454" s="86"/>
      <c r="R454" s="9"/>
    </row>
    <row r="455" spans="2:18" x14ac:dyDescent="0.3">
      <c r="B455" s="4"/>
      <c r="C455" s="4"/>
      <c r="H455" s="86"/>
      <c r="R455" s="9"/>
    </row>
    <row r="456" spans="2:18" x14ac:dyDescent="0.3">
      <c r="B456" s="4"/>
      <c r="C456" s="4"/>
      <c r="H456" s="86"/>
      <c r="R456" s="9"/>
    </row>
    <row r="457" spans="2:18" x14ac:dyDescent="0.3">
      <c r="B457" s="4"/>
      <c r="C457" s="4"/>
      <c r="H457" s="86"/>
      <c r="R457" s="9"/>
    </row>
    <row r="458" spans="2:18" x14ac:dyDescent="0.3">
      <c r="B458" s="4"/>
      <c r="C458" s="4"/>
      <c r="H458" s="86"/>
      <c r="R458" s="9"/>
    </row>
    <row r="459" spans="2:18" x14ac:dyDescent="0.3">
      <c r="B459" s="4"/>
      <c r="C459" s="4"/>
      <c r="H459" s="86"/>
      <c r="R459" s="9"/>
    </row>
    <row r="460" spans="2:18" x14ac:dyDescent="0.3">
      <c r="B460" s="4"/>
      <c r="C460" s="4"/>
      <c r="H460" s="86"/>
      <c r="R460" s="9"/>
    </row>
    <row r="461" spans="2:18" x14ac:dyDescent="0.3">
      <c r="B461" s="4"/>
      <c r="C461" s="4"/>
      <c r="H461" s="86"/>
      <c r="R461" s="9"/>
    </row>
    <row r="462" spans="2:18" x14ac:dyDescent="0.3">
      <c r="B462" s="4"/>
      <c r="C462" s="4"/>
      <c r="H462" s="86"/>
      <c r="R462" s="9"/>
    </row>
    <row r="463" spans="2:18" x14ac:dyDescent="0.3">
      <c r="B463" s="4"/>
      <c r="C463" s="4"/>
      <c r="H463" s="86"/>
      <c r="R463" s="9"/>
    </row>
    <row r="464" spans="2:18" x14ac:dyDescent="0.3">
      <c r="B464" s="4"/>
      <c r="C464" s="4"/>
      <c r="H464" s="86"/>
      <c r="R464" s="9"/>
    </row>
    <row r="465" spans="2:18" x14ac:dyDescent="0.3">
      <c r="B465" s="4"/>
      <c r="C465" s="4"/>
      <c r="H465" s="86"/>
      <c r="R465" s="9"/>
    </row>
    <row r="466" spans="2:18" x14ac:dyDescent="0.3">
      <c r="B466" s="4"/>
      <c r="C466" s="4"/>
      <c r="H466" s="86"/>
      <c r="R466" s="9"/>
    </row>
    <row r="467" spans="2:18" x14ac:dyDescent="0.3">
      <c r="B467" s="4"/>
      <c r="C467" s="4"/>
      <c r="H467" s="86"/>
      <c r="R467" s="9"/>
    </row>
    <row r="468" spans="2:18" x14ac:dyDescent="0.3">
      <c r="B468" s="4"/>
      <c r="C468" s="4"/>
      <c r="H468" s="86"/>
      <c r="R468" s="9"/>
    </row>
    <row r="469" spans="2:18" x14ac:dyDescent="0.3">
      <c r="B469" s="4"/>
      <c r="C469" s="4"/>
      <c r="H469" s="86"/>
      <c r="R469" s="9"/>
    </row>
    <row r="470" spans="2:18" x14ac:dyDescent="0.3">
      <c r="B470" s="4"/>
      <c r="C470" s="4"/>
      <c r="H470" s="86"/>
      <c r="R470" s="9"/>
    </row>
    <row r="471" spans="2:18" x14ac:dyDescent="0.3">
      <c r="B471" s="4"/>
      <c r="C471" s="4"/>
      <c r="H471" s="86"/>
      <c r="R471" s="9"/>
    </row>
    <row r="472" spans="2:18" x14ac:dyDescent="0.3">
      <c r="B472" s="4"/>
      <c r="C472" s="4"/>
      <c r="H472" s="86"/>
      <c r="R472" s="9"/>
    </row>
    <row r="473" spans="2:18" x14ac:dyDescent="0.3">
      <c r="B473" s="4"/>
      <c r="C473" s="4"/>
      <c r="H473" s="86"/>
      <c r="R473" s="9"/>
    </row>
    <row r="474" spans="2:18" x14ac:dyDescent="0.3">
      <c r="B474" s="4"/>
      <c r="C474" s="4"/>
      <c r="H474" s="86"/>
      <c r="R474" s="9"/>
    </row>
    <row r="475" spans="2:18" x14ac:dyDescent="0.3">
      <c r="B475" s="4"/>
      <c r="C475" s="4"/>
      <c r="H475" s="86"/>
      <c r="R475" s="9"/>
    </row>
    <row r="476" spans="2:18" x14ac:dyDescent="0.3">
      <c r="B476" s="4"/>
      <c r="C476" s="4"/>
      <c r="H476" s="86"/>
      <c r="R476" s="9"/>
    </row>
    <row r="477" spans="2:18" x14ac:dyDescent="0.3">
      <c r="B477" s="4"/>
      <c r="C477" s="4"/>
      <c r="H477" s="86"/>
      <c r="R477" s="9"/>
    </row>
    <row r="478" spans="2:18" x14ac:dyDescent="0.3">
      <c r="B478" s="4"/>
      <c r="C478" s="4"/>
      <c r="H478" s="86"/>
      <c r="R478" s="9"/>
    </row>
    <row r="479" spans="2:18" x14ac:dyDescent="0.3">
      <c r="B479" s="4"/>
      <c r="C479" s="4"/>
      <c r="H479" s="86"/>
      <c r="R479" s="9"/>
    </row>
    <row r="480" spans="2:18" x14ac:dyDescent="0.3">
      <c r="B480" s="4"/>
      <c r="C480" s="4"/>
      <c r="H480" s="86"/>
      <c r="R480" s="9"/>
    </row>
    <row r="481" spans="2:18" x14ac:dyDescent="0.3">
      <c r="B481" s="4"/>
      <c r="C481" s="4"/>
      <c r="H481" s="86"/>
      <c r="R481" s="9"/>
    </row>
    <row r="482" spans="2:18" x14ac:dyDescent="0.3">
      <c r="B482" s="4"/>
      <c r="C482" s="4"/>
      <c r="H482" s="86"/>
      <c r="R482" s="9"/>
    </row>
    <row r="483" spans="2:18" x14ac:dyDescent="0.3">
      <c r="B483" s="4"/>
      <c r="C483" s="4"/>
      <c r="H483" s="86"/>
      <c r="R483" s="9"/>
    </row>
    <row r="484" spans="2:18" x14ac:dyDescent="0.3">
      <c r="B484" s="4"/>
      <c r="C484" s="4"/>
      <c r="H484" s="86"/>
      <c r="R484" s="9"/>
    </row>
    <row r="485" spans="2:18" x14ac:dyDescent="0.3">
      <c r="B485" s="4"/>
      <c r="C485" s="4"/>
      <c r="H485" s="86"/>
      <c r="R485" s="9"/>
    </row>
    <row r="486" spans="2:18" x14ac:dyDescent="0.3">
      <c r="B486" s="4"/>
      <c r="C486" s="4"/>
      <c r="H486" s="86"/>
      <c r="R486" s="9"/>
    </row>
    <row r="487" spans="2:18" x14ac:dyDescent="0.3">
      <c r="B487" s="4"/>
      <c r="C487" s="4"/>
      <c r="H487" s="86"/>
      <c r="R487" s="9"/>
    </row>
    <row r="488" spans="2:18" x14ac:dyDescent="0.3">
      <c r="B488" s="4"/>
      <c r="C488" s="4"/>
      <c r="H488" s="86"/>
      <c r="R488" s="9"/>
    </row>
    <row r="489" spans="2:18" x14ac:dyDescent="0.3">
      <c r="B489" s="4"/>
      <c r="C489" s="4"/>
      <c r="H489" s="86"/>
      <c r="R489" s="9"/>
    </row>
    <row r="490" spans="2:18" x14ac:dyDescent="0.3">
      <c r="B490" s="4"/>
      <c r="C490" s="4"/>
      <c r="H490" s="86"/>
      <c r="R490" s="9"/>
    </row>
    <row r="491" spans="2:18" x14ac:dyDescent="0.3">
      <c r="B491" s="4"/>
      <c r="C491" s="4"/>
      <c r="H491" s="86"/>
      <c r="R491" s="9"/>
    </row>
    <row r="492" spans="2:18" x14ac:dyDescent="0.3">
      <c r="B492" s="4"/>
      <c r="C492" s="4"/>
      <c r="H492" s="86"/>
      <c r="R492" s="9"/>
    </row>
    <row r="493" spans="2:18" x14ac:dyDescent="0.3">
      <c r="B493" s="4"/>
      <c r="C493" s="4"/>
      <c r="H493" s="86"/>
      <c r="R493" s="9"/>
    </row>
    <row r="494" spans="2:18" x14ac:dyDescent="0.3">
      <c r="B494" s="4"/>
      <c r="C494" s="4"/>
      <c r="H494" s="86"/>
      <c r="R494" s="9"/>
    </row>
    <row r="495" spans="2:18" x14ac:dyDescent="0.3">
      <c r="B495" s="4"/>
      <c r="C495" s="4"/>
      <c r="H495" s="86"/>
      <c r="R495" s="9"/>
    </row>
    <row r="496" spans="2:18" x14ac:dyDescent="0.3">
      <c r="B496" s="4"/>
      <c r="C496" s="4"/>
      <c r="H496" s="86"/>
      <c r="R496" s="9"/>
    </row>
    <row r="497" spans="2:18" x14ac:dyDescent="0.3">
      <c r="B497" s="4"/>
      <c r="C497" s="4"/>
      <c r="H497" s="86"/>
      <c r="R497" s="9"/>
    </row>
    <row r="498" spans="2:18" x14ac:dyDescent="0.3">
      <c r="B498" s="4"/>
      <c r="C498" s="4"/>
      <c r="H498" s="86"/>
      <c r="R498" s="9"/>
    </row>
    <row r="499" spans="2:18" x14ac:dyDescent="0.3">
      <c r="B499" s="4"/>
      <c r="C499" s="4"/>
      <c r="H499" s="86"/>
      <c r="R499" s="9"/>
    </row>
    <row r="500" spans="2:18" x14ac:dyDescent="0.3">
      <c r="B500" s="4"/>
      <c r="C500" s="4"/>
      <c r="H500" s="86"/>
      <c r="R500" s="9"/>
    </row>
    <row r="501" spans="2:18" x14ac:dyDescent="0.3">
      <c r="B501" s="4"/>
      <c r="C501" s="4"/>
      <c r="H501" s="86"/>
      <c r="R501" s="9"/>
    </row>
    <row r="502" spans="2:18" x14ac:dyDescent="0.3">
      <c r="B502" s="4"/>
      <c r="C502" s="4"/>
      <c r="H502" s="86"/>
      <c r="R502" s="9"/>
    </row>
    <row r="503" spans="2:18" x14ac:dyDescent="0.3">
      <c r="B503" s="4"/>
      <c r="C503" s="4"/>
      <c r="H503" s="86"/>
      <c r="R503" s="9"/>
    </row>
    <row r="504" spans="2:18" x14ac:dyDescent="0.3">
      <c r="B504" s="4"/>
      <c r="C504" s="4"/>
      <c r="H504" s="86"/>
      <c r="R504" s="9"/>
    </row>
    <row r="505" spans="2:18" x14ac:dyDescent="0.3">
      <c r="B505" s="4"/>
      <c r="C505" s="4"/>
      <c r="H505" s="86"/>
      <c r="R505" s="9"/>
    </row>
    <row r="506" spans="2:18" x14ac:dyDescent="0.3">
      <c r="B506" s="4"/>
      <c r="C506" s="4"/>
      <c r="H506" s="86"/>
      <c r="R506" s="9"/>
    </row>
    <row r="507" spans="2:18" x14ac:dyDescent="0.3">
      <c r="B507" s="4"/>
      <c r="C507" s="4"/>
      <c r="H507" s="86"/>
      <c r="R507" s="9"/>
    </row>
    <row r="508" spans="2:18" x14ac:dyDescent="0.3">
      <c r="B508" s="4"/>
      <c r="C508" s="4"/>
      <c r="H508" s="86"/>
      <c r="R508" s="9"/>
    </row>
    <row r="509" spans="2:18" x14ac:dyDescent="0.3">
      <c r="B509" s="4"/>
      <c r="C509" s="4"/>
      <c r="H509" s="86"/>
      <c r="R509" s="9"/>
    </row>
    <row r="510" spans="2:18" x14ac:dyDescent="0.3">
      <c r="B510" s="4"/>
      <c r="C510" s="4"/>
      <c r="H510" s="86"/>
      <c r="R510" s="9"/>
    </row>
    <row r="511" spans="2:18" x14ac:dyDescent="0.3">
      <c r="B511" s="4"/>
      <c r="C511" s="4"/>
      <c r="H511" s="86"/>
      <c r="R511" s="9"/>
    </row>
    <row r="512" spans="2:18" x14ac:dyDescent="0.3">
      <c r="B512" s="4"/>
      <c r="C512" s="4"/>
      <c r="H512" s="86"/>
      <c r="R512" s="9"/>
    </row>
    <row r="513" spans="2:18" x14ac:dyDescent="0.3">
      <c r="B513" s="4"/>
      <c r="C513" s="4"/>
      <c r="H513" s="86"/>
      <c r="R513" s="9"/>
    </row>
    <row r="514" spans="2:18" x14ac:dyDescent="0.3">
      <c r="B514" s="4"/>
      <c r="C514" s="4"/>
      <c r="H514" s="86"/>
      <c r="R514" s="9"/>
    </row>
    <row r="515" spans="2:18" x14ac:dyDescent="0.3">
      <c r="B515" s="4"/>
      <c r="C515" s="4"/>
      <c r="H515" s="86"/>
      <c r="R515" s="9"/>
    </row>
    <row r="516" spans="2:18" x14ac:dyDescent="0.3">
      <c r="B516" s="4"/>
      <c r="C516" s="4"/>
      <c r="H516" s="86"/>
      <c r="R516" s="9"/>
    </row>
    <row r="517" spans="2:18" x14ac:dyDescent="0.3">
      <c r="B517" s="4"/>
      <c r="C517" s="4"/>
      <c r="H517" s="86"/>
      <c r="R517" s="9"/>
    </row>
    <row r="518" spans="2:18" x14ac:dyDescent="0.3">
      <c r="B518" s="4"/>
      <c r="C518" s="4"/>
      <c r="H518" s="86"/>
      <c r="R518" s="9"/>
    </row>
    <row r="519" spans="2:18" x14ac:dyDescent="0.3">
      <c r="B519" s="4"/>
      <c r="C519" s="4"/>
      <c r="H519" s="86"/>
      <c r="R519" s="9"/>
    </row>
    <row r="520" spans="2:18" x14ac:dyDescent="0.3">
      <c r="B520" s="4"/>
      <c r="C520" s="4"/>
      <c r="H520" s="86"/>
      <c r="R520" s="9"/>
    </row>
    <row r="521" spans="2:18" x14ac:dyDescent="0.3">
      <c r="B521" s="4"/>
      <c r="C521" s="4"/>
      <c r="H521" s="86"/>
      <c r="R521" s="9"/>
    </row>
    <row r="522" spans="2:18" x14ac:dyDescent="0.3">
      <c r="B522" s="4"/>
      <c r="C522" s="4"/>
      <c r="H522" s="86"/>
      <c r="R522" s="9"/>
    </row>
    <row r="523" spans="2:18" x14ac:dyDescent="0.3">
      <c r="B523" s="4"/>
      <c r="C523" s="4"/>
      <c r="H523" s="86"/>
      <c r="R523" s="9"/>
    </row>
    <row r="524" spans="2:18" x14ac:dyDescent="0.3">
      <c r="B524" s="4"/>
      <c r="C524" s="4"/>
      <c r="H524" s="86"/>
      <c r="R524" s="9"/>
    </row>
    <row r="525" spans="2:18" x14ac:dyDescent="0.3">
      <c r="B525" s="4"/>
      <c r="C525" s="4"/>
      <c r="H525" s="86"/>
      <c r="R525" s="9"/>
    </row>
    <row r="526" spans="2:18" x14ac:dyDescent="0.3">
      <c r="B526" s="4"/>
      <c r="C526" s="4"/>
      <c r="H526" s="86"/>
      <c r="R526" s="9"/>
    </row>
    <row r="527" spans="2:18" x14ac:dyDescent="0.3">
      <c r="B527" s="4"/>
      <c r="C527" s="4"/>
      <c r="H527" s="86"/>
      <c r="R527" s="9"/>
    </row>
    <row r="528" spans="2:18" x14ac:dyDescent="0.3">
      <c r="B528" s="4"/>
      <c r="C528" s="4"/>
      <c r="H528" s="86"/>
      <c r="R528" s="9"/>
    </row>
    <row r="529" spans="2:18" x14ac:dyDescent="0.3">
      <c r="B529" s="4"/>
      <c r="C529" s="4"/>
      <c r="H529" s="86"/>
      <c r="R529" s="9"/>
    </row>
    <row r="530" spans="2:18" x14ac:dyDescent="0.3">
      <c r="B530" s="4"/>
      <c r="C530" s="4"/>
      <c r="H530" s="86"/>
      <c r="R530" s="9"/>
    </row>
    <row r="531" spans="2:18" x14ac:dyDescent="0.3">
      <c r="B531" s="4"/>
      <c r="C531" s="4"/>
      <c r="H531" s="86"/>
      <c r="R531" s="9"/>
    </row>
    <row r="532" spans="2:18" x14ac:dyDescent="0.3">
      <c r="B532" s="4"/>
      <c r="C532" s="4"/>
      <c r="H532" s="86"/>
      <c r="R532" s="9"/>
    </row>
    <row r="533" spans="2:18" x14ac:dyDescent="0.3">
      <c r="B533" s="4"/>
      <c r="C533" s="4"/>
      <c r="H533" s="86"/>
      <c r="R533" s="9"/>
    </row>
    <row r="534" spans="2:18" x14ac:dyDescent="0.3">
      <c r="B534" s="4"/>
      <c r="C534" s="4"/>
      <c r="H534" s="86"/>
      <c r="R534" s="9"/>
    </row>
    <row r="535" spans="2:18" x14ac:dyDescent="0.3">
      <c r="B535" s="4"/>
      <c r="C535" s="4"/>
      <c r="H535" s="86"/>
      <c r="R535" s="9"/>
    </row>
    <row r="536" spans="2:18" x14ac:dyDescent="0.3">
      <c r="B536" s="4"/>
      <c r="C536" s="4"/>
      <c r="H536" s="86"/>
      <c r="R536" s="9"/>
    </row>
    <row r="537" spans="2:18" x14ac:dyDescent="0.3">
      <c r="B537" s="4"/>
      <c r="C537" s="4"/>
      <c r="H537" s="86"/>
      <c r="R537" s="9"/>
    </row>
    <row r="538" spans="2:18" x14ac:dyDescent="0.3">
      <c r="B538" s="4"/>
      <c r="C538" s="4"/>
      <c r="H538" s="86"/>
      <c r="R538" s="9"/>
    </row>
    <row r="539" spans="2:18" x14ac:dyDescent="0.3">
      <c r="B539" s="4"/>
      <c r="C539" s="4"/>
      <c r="H539" s="86"/>
      <c r="R539" s="9"/>
    </row>
    <row r="540" spans="2:18" x14ac:dyDescent="0.3">
      <c r="B540" s="4"/>
      <c r="C540" s="4"/>
      <c r="H540" s="86"/>
      <c r="R540" s="9"/>
    </row>
    <row r="541" spans="2:18" x14ac:dyDescent="0.3">
      <c r="B541" s="4"/>
      <c r="C541" s="4"/>
      <c r="H541" s="86"/>
      <c r="R541" s="9"/>
    </row>
    <row r="542" spans="2:18" x14ac:dyDescent="0.3">
      <c r="B542" s="4"/>
      <c r="C542" s="4"/>
      <c r="H542" s="86"/>
      <c r="R542" s="9"/>
    </row>
    <row r="543" spans="2:18" x14ac:dyDescent="0.3">
      <c r="B543" s="4"/>
      <c r="C543" s="4"/>
      <c r="H543" s="86"/>
      <c r="R543" s="9"/>
    </row>
    <row r="544" spans="2:18" x14ac:dyDescent="0.3">
      <c r="B544" s="4"/>
      <c r="C544" s="4"/>
      <c r="H544" s="86"/>
      <c r="R544" s="9"/>
    </row>
    <row r="545" spans="2:18" x14ac:dyDescent="0.3">
      <c r="B545" s="4"/>
      <c r="C545" s="4"/>
      <c r="H545" s="86"/>
      <c r="R545" s="9"/>
    </row>
    <row r="546" spans="2:18" x14ac:dyDescent="0.3">
      <c r="B546" s="4"/>
      <c r="C546" s="4"/>
      <c r="H546" s="86"/>
      <c r="R546" s="9"/>
    </row>
    <row r="547" spans="2:18" x14ac:dyDescent="0.3">
      <c r="B547" s="4"/>
      <c r="C547" s="4"/>
      <c r="H547" s="86"/>
      <c r="R547" s="9"/>
    </row>
    <row r="548" spans="2:18" x14ac:dyDescent="0.3">
      <c r="B548" s="4"/>
      <c r="C548" s="4"/>
      <c r="H548" s="86"/>
      <c r="R548" s="9"/>
    </row>
    <row r="549" spans="2:18" x14ac:dyDescent="0.3">
      <c r="B549" s="4"/>
      <c r="C549" s="4"/>
      <c r="H549" s="86"/>
      <c r="R549" s="9"/>
    </row>
    <row r="550" spans="2:18" x14ac:dyDescent="0.3">
      <c r="B550" s="4"/>
      <c r="C550" s="4"/>
      <c r="H550" s="86"/>
      <c r="R550" s="9"/>
    </row>
    <row r="551" spans="2:18" x14ac:dyDescent="0.3">
      <c r="B551" s="4"/>
      <c r="C551" s="4"/>
      <c r="H551" s="86"/>
      <c r="R551" s="9"/>
    </row>
    <row r="552" spans="2:18" x14ac:dyDescent="0.3">
      <c r="B552" s="4"/>
      <c r="C552" s="4"/>
      <c r="H552" s="86"/>
      <c r="R552" s="9"/>
    </row>
    <row r="553" spans="2:18" x14ac:dyDescent="0.3">
      <c r="B553" s="4"/>
      <c r="C553" s="4"/>
      <c r="H553" s="86"/>
      <c r="R553" s="9"/>
    </row>
    <row r="554" spans="2:18" x14ac:dyDescent="0.3">
      <c r="B554" s="4"/>
      <c r="C554" s="4"/>
      <c r="H554" s="86"/>
      <c r="R554" s="9"/>
    </row>
    <row r="555" spans="2:18" x14ac:dyDescent="0.3">
      <c r="B555" s="4"/>
      <c r="C555" s="4"/>
      <c r="H555" s="86"/>
      <c r="R555" s="9"/>
    </row>
    <row r="556" spans="2:18" x14ac:dyDescent="0.3">
      <c r="B556" s="4"/>
      <c r="C556" s="4"/>
      <c r="H556" s="86"/>
      <c r="R556" s="9"/>
    </row>
    <row r="557" spans="2:18" x14ac:dyDescent="0.3">
      <c r="B557" s="4"/>
      <c r="C557" s="4"/>
      <c r="H557" s="86"/>
      <c r="R557" s="9"/>
    </row>
    <row r="558" spans="2:18" x14ac:dyDescent="0.3">
      <c r="B558" s="4"/>
      <c r="C558" s="4"/>
      <c r="H558" s="86"/>
      <c r="R558" s="9"/>
    </row>
    <row r="559" spans="2:18" x14ac:dyDescent="0.3">
      <c r="B559" s="4"/>
      <c r="C559" s="4"/>
      <c r="H559" s="86"/>
      <c r="R559" s="9"/>
    </row>
    <row r="560" spans="2:18" x14ac:dyDescent="0.3">
      <c r="B560" s="4"/>
      <c r="C560" s="4"/>
      <c r="H560" s="86"/>
      <c r="R560" s="9"/>
    </row>
    <row r="561" spans="2:18" x14ac:dyDescent="0.3">
      <c r="B561" s="4"/>
      <c r="C561" s="4"/>
      <c r="H561" s="86"/>
      <c r="R561" s="9"/>
    </row>
    <row r="562" spans="2:18" x14ac:dyDescent="0.3">
      <c r="B562" s="4"/>
      <c r="C562" s="4"/>
      <c r="H562" s="86"/>
      <c r="R562" s="9"/>
    </row>
    <row r="563" spans="2:18" x14ac:dyDescent="0.3">
      <c r="B563" s="4"/>
      <c r="C563" s="4"/>
      <c r="H563" s="86"/>
      <c r="R563" s="9"/>
    </row>
    <row r="564" spans="2:18" x14ac:dyDescent="0.3">
      <c r="B564" s="4"/>
      <c r="C564" s="4"/>
      <c r="H564" s="86"/>
      <c r="R564" s="9"/>
    </row>
    <row r="565" spans="2:18" x14ac:dyDescent="0.3">
      <c r="B565" s="4"/>
      <c r="C565" s="4"/>
      <c r="H565" s="86"/>
      <c r="R565" s="9"/>
    </row>
    <row r="566" spans="2:18" x14ac:dyDescent="0.3">
      <c r="B566" s="4"/>
      <c r="C566" s="4"/>
      <c r="H566" s="86"/>
      <c r="R566" s="9"/>
    </row>
    <row r="567" spans="2:18" x14ac:dyDescent="0.3">
      <c r="B567" s="4"/>
      <c r="C567" s="4"/>
      <c r="H567" s="86"/>
      <c r="R567" s="9"/>
    </row>
    <row r="568" spans="2:18" x14ac:dyDescent="0.3">
      <c r="B568" s="4"/>
      <c r="C568" s="4"/>
      <c r="H568" s="86"/>
      <c r="R568" s="9"/>
    </row>
    <row r="569" spans="2:18" x14ac:dyDescent="0.3">
      <c r="B569" s="4"/>
      <c r="C569" s="4"/>
      <c r="H569" s="86"/>
      <c r="R569" s="9"/>
    </row>
    <row r="570" spans="2:18" x14ac:dyDescent="0.3">
      <c r="B570" s="4"/>
      <c r="C570" s="4"/>
      <c r="H570" s="86"/>
      <c r="R570" s="9"/>
    </row>
    <row r="571" spans="2:18" x14ac:dyDescent="0.3">
      <c r="B571" s="4"/>
      <c r="C571" s="4"/>
      <c r="H571" s="86"/>
      <c r="R571" s="9"/>
    </row>
    <row r="572" spans="2:18" x14ac:dyDescent="0.3">
      <c r="B572" s="4"/>
      <c r="C572" s="4"/>
      <c r="H572" s="86"/>
      <c r="R572" s="9"/>
    </row>
    <row r="573" spans="2:18" x14ac:dyDescent="0.3">
      <c r="B573" s="4"/>
      <c r="C573" s="4"/>
      <c r="H573" s="86"/>
      <c r="R573" s="9"/>
    </row>
    <row r="574" spans="2:18" x14ac:dyDescent="0.3">
      <c r="B574" s="4"/>
      <c r="C574" s="4"/>
      <c r="H574" s="86"/>
      <c r="R574" s="9"/>
    </row>
    <row r="575" spans="2:18" x14ac:dyDescent="0.3">
      <c r="B575" s="4"/>
      <c r="C575" s="4"/>
      <c r="H575" s="86"/>
      <c r="R575" s="9"/>
    </row>
    <row r="576" spans="2:18" x14ac:dyDescent="0.3">
      <c r="B576" s="4"/>
      <c r="C576" s="4"/>
      <c r="H576" s="86"/>
      <c r="R576" s="9"/>
    </row>
    <row r="577" spans="2:18" x14ac:dyDescent="0.3">
      <c r="B577" s="4"/>
      <c r="C577" s="4"/>
      <c r="H577" s="86"/>
      <c r="R577" s="9"/>
    </row>
    <row r="578" spans="2:18" x14ac:dyDescent="0.3">
      <c r="B578" s="4"/>
      <c r="C578" s="4"/>
      <c r="H578" s="86"/>
      <c r="R578" s="9"/>
    </row>
    <row r="579" spans="2:18" x14ac:dyDescent="0.3">
      <c r="B579" s="4"/>
      <c r="C579" s="4"/>
      <c r="H579" s="86"/>
      <c r="R579" s="9"/>
    </row>
    <row r="580" spans="2:18" x14ac:dyDescent="0.3">
      <c r="B580" s="4"/>
      <c r="C580" s="4"/>
      <c r="H580" s="86"/>
      <c r="R580" s="9"/>
    </row>
    <row r="581" spans="2:18" x14ac:dyDescent="0.3">
      <c r="B581" s="4"/>
      <c r="C581" s="4"/>
      <c r="H581" s="86"/>
      <c r="R581" s="9"/>
    </row>
    <row r="582" spans="2:18" x14ac:dyDescent="0.3">
      <c r="B582" s="4"/>
      <c r="C582" s="4"/>
      <c r="H582" s="86"/>
      <c r="R582" s="9"/>
    </row>
    <row r="583" spans="2:18" x14ac:dyDescent="0.3">
      <c r="B583" s="4"/>
      <c r="C583" s="4"/>
      <c r="H583" s="86"/>
      <c r="R583" s="9"/>
    </row>
    <row r="584" spans="2:18" x14ac:dyDescent="0.3">
      <c r="B584" s="4"/>
      <c r="C584" s="4"/>
      <c r="H584" s="86"/>
      <c r="R584" s="9"/>
    </row>
    <row r="585" spans="2:18" x14ac:dyDescent="0.3">
      <c r="B585" s="4"/>
      <c r="C585" s="4"/>
      <c r="H585" s="86"/>
      <c r="R585" s="9"/>
    </row>
    <row r="586" spans="2:18" x14ac:dyDescent="0.3">
      <c r="B586" s="4"/>
      <c r="C586" s="4"/>
      <c r="H586" s="86"/>
      <c r="R586" s="9"/>
    </row>
    <row r="587" spans="2:18" x14ac:dyDescent="0.3">
      <c r="B587" s="4"/>
      <c r="C587" s="4"/>
      <c r="H587" s="86"/>
      <c r="R587" s="9"/>
    </row>
    <row r="588" spans="2:18" x14ac:dyDescent="0.3">
      <c r="B588" s="4"/>
      <c r="C588" s="4"/>
      <c r="H588" s="86"/>
      <c r="R588" s="9"/>
    </row>
    <row r="589" spans="2:18" x14ac:dyDescent="0.3">
      <c r="B589" s="4"/>
      <c r="C589" s="4"/>
      <c r="H589" s="86"/>
      <c r="R589" s="9"/>
    </row>
    <row r="590" spans="2:18" x14ac:dyDescent="0.3">
      <c r="B590" s="4"/>
      <c r="C590" s="4"/>
      <c r="H590" s="86"/>
      <c r="R590" s="9"/>
    </row>
    <row r="591" spans="2:18" x14ac:dyDescent="0.3">
      <c r="B591" s="4"/>
      <c r="C591" s="4"/>
      <c r="H591" s="86"/>
      <c r="R591" s="9"/>
    </row>
    <row r="592" spans="2:18" x14ac:dyDescent="0.3">
      <c r="B592" s="4"/>
      <c r="C592" s="4"/>
      <c r="H592" s="86"/>
      <c r="R592" s="9"/>
    </row>
    <row r="593" spans="2:18" x14ac:dyDescent="0.3">
      <c r="B593" s="4"/>
      <c r="C593" s="4"/>
      <c r="H593" s="86"/>
      <c r="R593" s="9"/>
    </row>
    <row r="594" spans="2:18" x14ac:dyDescent="0.3">
      <c r="B594" s="4"/>
      <c r="C594" s="4"/>
      <c r="H594" s="86"/>
      <c r="R594" s="9"/>
    </row>
    <row r="595" spans="2:18" x14ac:dyDescent="0.3">
      <c r="B595" s="4"/>
      <c r="C595" s="4"/>
      <c r="H595" s="86"/>
      <c r="R595" s="9"/>
    </row>
    <row r="596" spans="2:18" x14ac:dyDescent="0.3">
      <c r="B596" s="4"/>
      <c r="C596" s="4"/>
      <c r="H596" s="86"/>
      <c r="R596" s="9"/>
    </row>
    <row r="597" spans="2:18" x14ac:dyDescent="0.3">
      <c r="B597" s="4"/>
      <c r="C597" s="4"/>
      <c r="H597" s="86"/>
      <c r="R597" s="9"/>
    </row>
    <row r="598" spans="2:18" x14ac:dyDescent="0.3">
      <c r="B598" s="4"/>
      <c r="C598" s="4"/>
      <c r="H598" s="86"/>
      <c r="R598" s="9"/>
    </row>
    <row r="599" spans="2:18" x14ac:dyDescent="0.3">
      <c r="B599" s="4"/>
      <c r="C599" s="4"/>
      <c r="H599" s="86"/>
      <c r="R599" s="9"/>
    </row>
    <row r="600" spans="2:18" x14ac:dyDescent="0.3">
      <c r="B600" s="4"/>
      <c r="C600" s="4"/>
      <c r="H600" s="86"/>
      <c r="R600" s="9"/>
    </row>
    <row r="601" spans="2:18" x14ac:dyDescent="0.3">
      <c r="B601" s="4"/>
      <c r="C601" s="4"/>
      <c r="H601" s="86"/>
      <c r="R601" s="9"/>
    </row>
    <row r="602" spans="2:18" x14ac:dyDescent="0.3">
      <c r="B602" s="4"/>
      <c r="C602" s="4"/>
      <c r="H602" s="86"/>
      <c r="R602" s="9"/>
    </row>
    <row r="603" spans="2:18" x14ac:dyDescent="0.3">
      <c r="B603" s="4"/>
      <c r="C603" s="4"/>
      <c r="H603" s="86"/>
      <c r="R603" s="9"/>
    </row>
    <row r="604" spans="2:18" x14ac:dyDescent="0.3">
      <c r="B604" s="4"/>
      <c r="C604" s="4"/>
      <c r="H604" s="86"/>
      <c r="R604" s="9"/>
    </row>
    <row r="605" spans="2:18" x14ac:dyDescent="0.3">
      <c r="B605" s="4"/>
      <c r="C605" s="4"/>
      <c r="H605" s="86"/>
      <c r="R605" s="9"/>
    </row>
    <row r="606" spans="2:18" x14ac:dyDescent="0.3">
      <c r="B606" s="4"/>
      <c r="C606" s="4"/>
      <c r="H606" s="86"/>
      <c r="R606" s="9"/>
    </row>
    <row r="607" spans="2:18" x14ac:dyDescent="0.3">
      <c r="B607" s="4"/>
      <c r="C607" s="4"/>
      <c r="H607" s="86"/>
      <c r="R607" s="9"/>
    </row>
    <row r="608" spans="2:18" x14ac:dyDescent="0.3">
      <c r="B608" s="4"/>
      <c r="C608" s="4"/>
      <c r="H608" s="86"/>
      <c r="R608" s="9"/>
    </row>
    <row r="609" spans="2:18" x14ac:dyDescent="0.3">
      <c r="B609" s="4"/>
      <c r="C609" s="4"/>
      <c r="H609" s="86"/>
      <c r="R609" s="9"/>
    </row>
    <row r="610" spans="2:18" x14ac:dyDescent="0.3">
      <c r="B610" s="4"/>
      <c r="C610" s="4"/>
      <c r="H610" s="86"/>
      <c r="R610" s="9"/>
    </row>
    <row r="611" spans="2:18" x14ac:dyDescent="0.3">
      <c r="B611" s="4"/>
      <c r="C611" s="4"/>
      <c r="H611" s="86"/>
      <c r="R611" s="9"/>
    </row>
    <row r="612" spans="2:18" x14ac:dyDescent="0.3">
      <c r="B612" s="4"/>
      <c r="C612" s="4"/>
      <c r="H612" s="86"/>
      <c r="R612" s="9"/>
    </row>
    <row r="613" spans="2:18" x14ac:dyDescent="0.3">
      <c r="B613" s="4"/>
      <c r="C613" s="4"/>
      <c r="H613" s="86"/>
      <c r="R613" s="9"/>
    </row>
    <row r="614" spans="2:18" x14ac:dyDescent="0.3">
      <c r="B614" s="4"/>
      <c r="C614" s="4"/>
      <c r="H614" s="86"/>
      <c r="R614" s="9"/>
    </row>
    <row r="615" spans="2:18" x14ac:dyDescent="0.3">
      <c r="B615" s="4"/>
      <c r="C615" s="4"/>
      <c r="H615" s="86"/>
      <c r="R615" s="9"/>
    </row>
    <row r="616" spans="2:18" x14ac:dyDescent="0.3">
      <c r="B616" s="4"/>
      <c r="C616" s="4"/>
      <c r="H616" s="86"/>
      <c r="R616" s="9"/>
    </row>
    <row r="617" spans="2:18" x14ac:dyDescent="0.3">
      <c r="B617" s="4"/>
      <c r="C617" s="4"/>
      <c r="H617" s="86"/>
      <c r="R617" s="9"/>
    </row>
    <row r="618" spans="2:18" x14ac:dyDescent="0.3">
      <c r="B618" s="4"/>
      <c r="C618" s="4"/>
      <c r="H618" s="86"/>
      <c r="R618" s="9"/>
    </row>
    <row r="619" spans="2:18" x14ac:dyDescent="0.3">
      <c r="B619" s="4"/>
      <c r="C619" s="4"/>
      <c r="H619" s="86"/>
      <c r="R619" s="9"/>
    </row>
    <row r="620" spans="2:18" x14ac:dyDescent="0.3">
      <c r="B620" s="4"/>
      <c r="C620" s="4"/>
      <c r="H620" s="86"/>
      <c r="R620" s="9"/>
    </row>
    <row r="621" spans="2:18" x14ac:dyDescent="0.3">
      <c r="B621" s="4"/>
      <c r="C621" s="4"/>
      <c r="H621" s="86"/>
      <c r="R621" s="9"/>
    </row>
    <row r="622" spans="2:18" x14ac:dyDescent="0.3">
      <c r="B622" s="4"/>
      <c r="C622" s="4"/>
      <c r="H622" s="86"/>
      <c r="R622" s="9"/>
    </row>
    <row r="623" spans="2:18" x14ac:dyDescent="0.3">
      <c r="B623" s="4"/>
      <c r="C623" s="4"/>
      <c r="H623" s="86"/>
      <c r="R623" s="9"/>
    </row>
    <row r="624" spans="2:18" x14ac:dyDescent="0.3">
      <c r="B624" s="4"/>
      <c r="C624" s="4"/>
      <c r="H624" s="86"/>
      <c r="R624" s="9"/>
    </row>
    <row r="625" spans="2:18" x14ac:dyDescent="0.3">
      <c r="B625" s="4"/>
      <c r="C625" s="4"/>
      <c r="H625" s="86"/>
      <c r="R625" s="9"/>
    </row>
    <row r="626" spans="2:18" x14ac:dyDescent="0.3">
      <c r="B626" s="4"/>
      <c r="C626" s="4"/>
      <c r="H626" s="86"/>
      <c r="R626" s="9"/>
    </row>
    <row r="627" spans="2:18" x14ac:dyDescent="0.3">
      <c r="B627" s="4"/>
      <c r="C627" s="4"/>
      <c r="H627" s="86"/>
      <c r="R627" s="9"/>
    </row>
    <row r="628" spans="2:18" x14ac:dyDescent="0.3">
      <c r="B628" s="4"/>
      <c r="C628" s="4"/>
      <c r="H628" s="86"/>
      <c r="R628" s="9"/>
    </row>
    <row r="629" spans="2:18" x14ac:dyDescent="0.3">
      <c r="B629" s="4"/>
      <c r="C629" s="4"/>
      <c r="H629" s="86"/>
      <c r="R629" s="9"/>
    </row>
    <row r="630" spans="2:18" x14ac:dyDescent="0.3">
      <c r="B630" s="4"/>
      <c r="C630" s="4"/>
      <c r="H630" s="86"/>
      <c r="R630" s="9"/>
    </row>
    <row r="631" spans="2:18" x14ac:dyDescent="0.3">
      <c r="B631" s="4"/>
      <c r="C631" s="4"/>
      <c r="H631" s="86"/>
      <c r="R631" s="9"/>
    </row>
    <row r="632" spans="2:18" x14ac:dyDescent="0.3">
      <c r="B632" s="4"/>
      <c r="C632" s="4"/>
      <c r="H632" s="86"/>
      <c r="R632" s="9"/>
    </row>
    <row r="633" spans="2:18" x14ac:dyDescent="0.3">
      <c r="B633" s="4"/>
      <c r="C633" s="4"/>
      <c r="H633" s="86"/>
      <c r="R633" s="9"/>
    </row>
    <row r="634" spans="2:18" x14ac:dyDescent="0.3">
      <c r="B634" s="4"/>
      <c r="C634" s="4"/>
      <c r="H634" s="86"/>
      <c r="R634" s="9"/>
    </row>
    <row r="635" spans="2:18" x14ac:dyDescent="0.3">
      <c r="B635" s="4"/>
      <c r="C635" s="4"/>
      <c r="H635" s="86"/>
      <c r="R635" s="9"/>
    </row>
    <row r="636" spans="2:18" x14ac:dyDescent="0.3">
      <c r="B636" s="4"/>
      <c r="C636" s="4"/>
      <c r="H636" s="86"/>
      <c r="R636" s="9"/>
    </row>
    <row r="637" spans="2:18" x14ac:dyDescent="0.3">
      <c r="B637" s="4"/>
      <c r="C637" s="4"/>
      <c r="H637" s="86"/>
      <c r="R637" s="9"/>
    </row>
    <row r="638" spans="2:18" x14ac:dyDescent="0.3">
      <c r="B638" s="4"/>
      <c r="C638" s="4"/>
      <c r="H638" s="86"/>
      <c r="R638" s="9"/>
    </row>
    <row r="639" spans="2:18" x14ac:dyDescent="0.3">
      <c r="B639" s="4"/>
      <c r="C639" s="4"/>
      <c r="H639" s="86"/>
      <c r="R639" s="9"/>
    </row>
    <row r="640" spans="2:18" x14ac:dyDescent="0.3">
      <c r="B640" s="4"/>
      <c r="C640" s="4"/>
      <c r="H640" s="86"/>
      <c r="R640" s="9"/>
    </row>
    <row r="641" spans="2:18" x14ac:dyDescent="0.3">
      <c r="B641" s="4"/>
      <c r="C641" s="4"/>
      <c r="H641" s="86"/>
      <c r="R641" s="9"/>
    </row>
    <row r="642" spans="2:18" x14ac:dyDescent="0.3">
      <c r="B642" s="4"/>
      <c r="C642" s="4"/>
      <c r="H642" s="86"/>
      <c r="R642" s="9"/>
    </row>
    <row r="643" spans="2:18" x14ac:dyDescent="0.3">
      <c r="B643" s="4"/>
      <c r="C643" s="4"/>
      <c r="H643" s="86"/>
      <c r="R643" s="9"/>
    </row>
    <row r="644" spans="2:18" x14ac:dyDescent="0.3">
      <c r="B644" s="4"/>
      <c r="C644" s="4"/>
      <c r="H644" s="86"/>
      <c r="R644" s="9"/>
    </row>
    <row r="645" spans="2:18" x14ac:dyDescent="0.3">
      <c r="B645" s="4"/>
      <c r="C645" s="4"/>
      <c r="H645" s="86"/>
      <c r="R645" s="9"/>
    </row>
    <row r="646" spans="2:18" x14ac:dyDescent="0.3">
      <c r="B646" s="4"/>
      <c r="C646" s="4"/>
      <c r="H646" s="86"/>
      <c r="R646" s="9"/>
    </row>
    <row r="647" spans="2:18" x14ac:dyDescent="0.3">
      <c r="B647" s="4"/>
      <c r="C647" s="4"/>
      <c r="H647" s="86"/>
      <c r="R647" s="9"/>
    </row>
    <row r="648" spans="2:18" x14ac:dyDescent="0.3">
      <c r="B648" s="4"/>
      <c r="C648" s="4"/>
      <c r="H648" s="86"/>
      <c r="R648" s="9"/>
    </row>
    <row r="649" spans="2:18" x14ac:dyDescent="0.3">
      <c r="B649" s="4"/>
      <c r="C649" s="4"/>
      <c r="H649" s="86"/>
      <c r="R649" s="9"/>
    </row>
    <row r="650" spans="2:18" x14ac:dyDescent="0.3">
      <c r="B650" s="4"/>
      <c r="C650" s="4"/>
      <c r="H650" s="86"/>
      <c r="R650" s="9"/>
    </row>
    <row r="651" spans="2:18" x14ac:dyDescent="0.3">
      <c r="B651" s="4"/>
      <c r="C651" s="4"/>
      <c r="H651" s="86"/>
      <c r="R651" s="9"/>
    </row>
    <row r="652" spans="2:18" x14ac:dyDescent="0.3">
      <c r="B652" s="4"/>
      <c r="C652" s="4"/>
      <c r="H652" s="86"/>
      <c r="R652" s="9"/>
    </row>
    <row r="653" spans="2:18" x14ac:dyDescent="0.3">
      <c r="B653" s="4"/>
      <c r="C653" s="4"/>
      <c r="H653" s="86"/>
      <c r="R653" s="9"/>
    </row>
    <row r="654" spans="2:18" x14ac:dyDescent="0.3">
      <c r="B654" s="4"/>
      <c r="C654" s="4"/>
      <c r="H654" s="86"/>
      <c r="R654" s="9"/>
    </row>
    <row r="655" spans="2:18" x14ac:dyDescent="0.3">
      <c r="B655" s="4"/>
      <c r="C655" s="4"/>
      <c r="H655" s="86"/>
      <c r="R655" s="9"/>
    </row>
    <row r="656" spans="2:18" x14ac:dyDescent="0.3">
      <c r="B656" s="4"/>
      <c r="C656" s="4"/>
      <c r="H656" s="86"/>
      <c r="R656" s="9"/>
    </row>
    <row r="657" spans="2:18" x14ac:dyDescent="0.3">
      <c r="B657" s="4"/>
      <c r="C657" s="4"/>
      <c r="H657" s="86"/>
      <c r="R657" s="9"/>
    </row>
    <row r="658" spans="2:18" x14ac:dyDescent="0.3">
      <c r="B658" s="4"/>
      <c r="C658" s="4"/>
      <c r="H658" s="86"/>
      <c r="R658" s="9"/>
    </row>
    <row r="659" spans="2:18" x14ac:dyDescent="0.3">
      <c r="B659" s="4"/>
      <c r="C659" s="4"/>
      <c r="H659" s="86"/>
      <c r="R659" s="9"/>
    </row>
    <row r="660" spans="2:18" x14ac:dyDescent="0.3">
      <c r="B660" s="4"/>
      <c r="C660" s="4"/>
      <c r="H660" s="86"/>
      <c r="R660" s="9"/>
    </row>
    <row r="661" spans="2:18" x14ac:dyDescent="0.3">
      <c r="B661" s="4"/>
      <c r="C661" s="4"/>
      <c r="H661" s="86"/>
      <c r="R661" s="9"/>
    </row>
    <row r="662" spans="2:18" x14ac:dyDescent="0.3">
      <c r="B662" s="4"/>
      <c r="C662" s="4"/>
      <c r="H662" s="86"/>
      <c r="R662" s="9"/>
    </row>
    <row r="663" spans="2:18" x14ac:dyDescent="0.3">
      <c r="B663" s="4"/>
      <c r="C663" s="4"/>
      <c r="H663" s="86"/>
      <c r="R663" s="9"/>
    </row>
    <row r="664" spans="2:18" x14ac:dyDescent="0.3">
      <c r="B664" s="4"/>
      <c r="C664" s="4"/>
      <c r="H664" s="86"/>
      <c r="R664" s="9"/>
    </row>
    <row r="665" spans="2:18" x14ac:dyDescent="0.3">
      <c r="B665" s="4"/>
      <c r="C665" s="4"/>
      <c r="H665" s="86"/>
      <c r="R665" s="9"/>
    </row>
    <row r="666" spans="2:18" x14ac:dyDescent="0.3">
      <c r="B666" s="4"/>
      <c r="C666" s="4"/>
      <c r="H666" s="86"/>
      <c r="R666" s="9"/>
    </row>
    <row r="667" spans="2:18" x14ac:dyDescent="0.3">
      <c r="B667" s="4"/>
      <c r="C667" s="4"/>
      <c r="H667" s="86"/>
      <c r="R667" s="9"/>
    </row>
    <row r="668" spans="2:18" x14ac:dyDescent="0.3">
      <c r="B668" s="4"/>
      <c r="C668" s="4"/>
      <c r="H668" s="86"/>
      <c r="R668" s="9"/>
    </row>
    <row r="669" spans="2:18" x14ac:dyDescent="0.3">
      <c r="B669" s="4"/>
      <c r="C669" s="4"/>
      <c r="H669" s="86"/>
      <c r="R669" s="9"/>
    </row>
    <row r="670" spans="2:18" x14ac:dyDescent="0.3">
      <c r="B670" s="4"/>
      <c r="C670" s="4"/>
      <c r="H670" s="86"/>
      <c r="R670" s="9"/>
    </row>
    <row r="671" spans="2:18" x14ac:dyDescent="0.3">
      <c r="B671" s="4"/>
      <c r="C671" s="4"/>
      <c r="H671" s="86"/>
      <c r="R671" s="9"/>
    </row>
    <row r="672" spans="2:18" x14ac:dyDescent="0.3">
      <c r="B672" s="4"/>
      <c r="C672" s="4"/>
      <c r="H672" s="86"/>
      <c r="R672" s="9"/>
    </row>
    <row r="673" spans="2:18" x14ac:dyDescent="0.3">
      <c r="B673" s="4"/>
      <c r="C673" s="4"/>
      <c r="H673" s="86"/>
      <c r="R673" s="9"/>
    </row>
    <row r="674" spans="2:18" x14ac:dyDescent="0.3">
      <c r="B674" s="4"/>
      <c r="C674" s="4"/>
      <c r="H674" s="86"/>
      <c r="R674" s="9"/>
    </row>
    <row r="675" spans="2:18" x14ac:dyDescent="0.3">
      <c r="B675" s="4"/>
      <c r="C675" s="4"/>
      <c r="H675" s="86"/>
      <c r="R675" s="9"/>
    </row>
    <row r="676" spans="2:18" x14ac:dyDescent="0.3">
      <c r="B676" s="4"/>
      <c r="C676" s="4"/>
      <c r="H676" s="86"/>
      <c r="R676" s="9"/>
    </row>
    <row r="677" spans="2:18" x14ac:dyDescent="0.3">
      <c r="B677" s="4"/>
      <c r="C677" s="4"/>
      <c r="H677" s="86"/>
      <c r="R677" s="9"/>
    </row>
    <row r="678" spans="2:18" x14ac:dyDescent="0.3">
      <c r="B678" s="4"/>
      <c r="C678" s="4"/>
      <c r="H678" s="86"/>
      <c r="R678" s="9"/>
    </row>
    <row r="679" spans="2:18" x14ac:dyDescent="0.3">
      <c r="B679" s="4"/>
      <c r="C679" s="4"/>
      <c r="H679" s="86"/>
      <c r="R679" s="9"/>
    </row>
    <row r="680" spans="2:18" x14ac:dyDescent="0.3">
      <c r="B680" s="4"/>
      <c r="C680" s="4"/>
      <c r="H680" s="86"/>
      <c r="R680" s="9"/>
    </row>
    <row r="681" spans="2:18" x14ac:dyDescent="0.3">
      <c r="B681" s="4"/>
      <c r="C681" s="4"/>
      <c r="H681" s="86"/>
      <c r="R681" s="9"/>
    </row>
    <row r="682" spans="2:18" x14ac:dyDescent="0.3">
      <c r="B682" s="4"/>
      <c r="C682" s="4"/>
      <c r="H682" s="86"/>
      <c r="R682" s="9"/>
    </row>
    <row r="683" spans="2:18" x14ac:dyDescent="0.3">
      <c r="B683" s="4"/>
      <c r="C683" s="4"/>
      <c r="H683" s="86"/>
      <c r="R683" s="9"/>
    </row>
    <row r="684" spans="2:18" x14ac:dyDescent="0.3">
      <c r="B684" s="4"/>
      <c r="C684" s="4"/>
      <c r="H684" s="86"/>
      <c r="R684" s="9"/>
    </row>
    <row r="685" spans="2:18" x14ac:dyDescent="0.3">
      <c r="B685" s="4"/>
      <c r="C685" s="4"/>
      <c r="H685" s="86"/>
      <c r="R685" s="9"/>
    </row>
    <row r="686" spans="2:18" x14ac:dyDescent="0.3">
      <c r="B686" s="4"/>
      <c r="C686" s="4"/>
      <c r="H686" s="86"/>
      <c r="R686" s="9"/>
    </row>
    <row r="687" spans="2:18" x14ac:dyDescent="0.3">
      <c r="B687" s="4"/>
      <c r="C687" s="4"/>
      <c r="H687" s="86"/>
      <c r="R687" s="9"/>
    </row>
    <row r="688" spans="2:18" x14ac:dyDescent="0.3">
      <c r="B688" s="4"/>
      <c r="C688" s="4"/>
      <c r="H688" s="86"/>
      <c r="R688" s="9"/>
    </row>
    <row r="689" spans="2:18" x14ac:dyDescent="0.3">
      <c r="B689" s="4"/>
      <c r="C689" s="4"/>
      <c r="H689" s="86"/>
      <c r="R689" s="9"/>
    </row>
    <row r="690" spans="2:18" x14ac:dyDescent="0.3">
      <c r="B690" s="4"/>
      <c r="C690" s="4"/>
      <c r="H690" s="86"/>
      <c r="R690" s="9"/>
    </row>
    <row r="691" spans="2:18" x14ac:dyDescent="0.3">
      <c r="B691" s="4"/>
      <c r="C691" s="4"/>
      <c r="H691" s="86"/>
      <c r="R691" s="9"/>
    </row>
    <row r="692" spans="2:18" x14ac:dyDescent="0.3">
      <c r="B692" s="4"/>
      <c r="C692" s="4"/>
      <c r="H692" s="86"/>
      <c r="R692" s="9"/>
    </row>
    <row r="693" spans="2:18" x14ac:dyDescent="0.3">
      <c r="B693" s="4"/>
      <c r="C693" s="4"/>
      <c r="H693" s="86"/>
      <c r="R693" s="9"/>
    </row>
    <row r="694" spans="2:18" x14ac:dyDescent="0.3">
      <c r="B694" s="4"/>
      <c r="C694" s="4"/>
      <c r="H694" s="86"/>
      <c r="R694" s="9"/>
    </row>
    <row r="695" spans="2:18" x14ac:dyDescent="0.3">
      <c r="B695" s="4"/>
      <c r="C695" s="4"/>
      <c r="H695" s="86"/>
      <c r="R695" s="9"/>
    </row>
    <row r="696" spans="2:18" x14ac:dyDescent="0.3">
      <c r="B696" s="4"/>
      <c r="C696" s="4"/>
      <c r="H696" s="86"/>
      <c r="R696" s="9"/>
    </row>
    <row r="697" spans="2:18" x14ac:dyDescent="0.3">
      <c r="B697" s="4"/>
      <c r="C697" s="4"/>
      <c r="H697" s="86"/>
      <c r="R697" s="9"/>
    </row>
    <row r="698" spans="2:18" x14ac:dyDescent="0.3">
      <c r="B698" s="4"/>
      <c r="C698" s="4"/>
      <c r="H698" s="86"/>
      <c r="R698" s="9"/>
    </row>
    <row r="699" spans="2:18" x14ac:dyDescent="0.3">
      <c r="B699" s="4"/>
      <c r="C699" s="4"/>
      <c r="H699" s="86"/>
      <c r="R699" s="9"/>
    </row>
    <row r="700" spans="2:18" x14ac:dyDescent="0.3">
      <c r="B700" s="4"/>
      <c r="C700" s="4"/>
      <c r="H700" s="86"/>
      <c r="R700" s="9"/>
    </row>
    <row r="701" spans="2:18" x14ac:dyDescent="0.3">
      <c r="B701" s="4"/>
      <c r="C701" s="4"/>
      <c r="H701" s="86"/>
      <c r="R701" s="9"/>
    </row>
    <row r="702" spans="2:18" x14ac:dyDescent="0.3">
      <c r="B702" s="4"/>
      <c r="C702" s="4"/>
      <c r="H702" s="86"/>
      <c r="R702" s="9"/>
    </row>
  </sheetData>
  <autoFilter ref="A2:R262" xr:uid="{E6E121B6-FB0C-45C7-925F-80A507B0B954}"/>
  <mergeCells count="1">
    <mergeCell ref="J1:Q1"/>
  </mergeCells>
  <dataValidations count="2">
    <dataValidation type="list" allowBlank="1" showInputMessage="1" showErrorMessage="1" sqref="J3:Q702" xr:uid="{459CE798-6AE3-4335-9C10-2CBD07565419}">
      <formula1>"Yes, No"</formula1>
    </dataValidation>
    <dataValidation type="whole" allowBlank="1" showInputMessage="1" showErrorMessage="1" sqref="H3:H702" xr:uid="{EA3C3E09-ED4C-4335-AEAA-5757D124E3DD}">
      <formula1>0</formula1>
      <formula2>117</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EFCEFA62-37EB-4707-B826-6833DD0860F2}">
          <x14:formula1>
            <xm:f>Key!$A$2:$A$5</xm:f>
          </x14:formula1>
          <xm:sqref>A159:A702</xm:sqref>
        </x14:dataValidation>
        <x14:dataValidation type="list" allowBlank="1" showInputMessage="1" showErrorMessage="1" xr:uid="{C4D82A15-7C02-4B19-9016-C1D29507B48E}">
          <x14:formula1>
            <xm:f>Key!$D$2:$D$6</xm:f>
          </x14:formula1>
          <xm:sqref>B159:G702</xm:sqref>
        </x14:dataValidation>
        <x14:dataValidation type="list" allowBlank="1" showInputMessage="1" showErrorMessage="1" xr:uid="{ED5F9C19-D774-4F2B-8E6D-BC25AD06D8C3}">
          <x14:formula1>
            <xm:f>Key!$A$9:$A$15</xm:f>
          </x14:formula1>
          <xm:sqref>I159:I702</xm:sqref>
        </x14:dataValidation>
        <x14:dataValidation type="list" allowBlank="1" showInputMessage="1" showErrorMessage="1" xr:uid="{294FA9A2-4713-45E4-9309-510AF20B8996}">
          <x14:formula1>
            <xm:f>Key!$G$2:$G$4</xm:f>
          </x14:formula1>
          <xm:sqref>R159:R702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441BF-2D00-41D0-8E86-6A5290E48582}">
  <sheetPr>
    <tabColor theme="3"/>
  </sheetPr>
  <dimension ref="A1:I61"/>
  <sheetViews>
    <sheetView showGridLines="0" topLeftCell="A17" zoomScaleNormal="100" workbookViewId="0">
      <selection activeCell="F58" sqref="F58"/>
    </sheetView>
  </sheetViews>
  <sheetFormatPr defaultColWidth="0" defaultRowHeight="15" customHeight="1" zeroHeight="1" x14ac:dyDescent="0.35"/>
  <cols>
    <col min="1" max="1" width="4.44140625" style="41" customWidth="1"/>
    <col min="2" max="2" width="78.5546875" style="42" customWidth="1"/>
    <col min="3" max="3" width="13.33203125" style="41" customWidth="1"/>
    <col min="4" max="6" width="5.44140625" style="41" customWidth="1"/>
    <col min="7" max="7" width="11.6640625" style="41" hidden="1" customWidth="1"/>
    <col min="8" max="8" width="9.33203125" style="41" hidden="1" customWidth="1"/>
    <col min="9" max="9" width="12.33203125" style="41" hidden="1" customWidth="1"/>
    <col min="10" max="16384" width="9.33203125" style="41" hidden="1"/>
  </cols>
  <sheetData>
    <row r="1" spans="1:9" x14ac:dyDescent="0.35"/>
    <row r="2" spans="1:9" x14ac:dyDescent="0.35"/>
    <row r="3" spans="1:9" x14ac:dyDescent="0.35"/>
    <row r="4" spans="1:9" x14ac:dyDescent="0.35"/>
    <row r="5" spans="1:9" x14ac:dyDescent="0.35"/>
    <row r="6" spans="1:9" x14ac:dyDescent="0.35"/>
    <row r="7" spans="1:9" x14ac:dyDescent="0.35"/>
    <row r="8" spans="1:9" x14ac:dyDescent="0.35"/>
    <row r="9" spans="1:9" x14ac:dyDescent="0.35"/>
    <row r="10" spans="1:9" s="43" customFormat="1" ht="15.6" thickBot="1" x14ac:dyDescent="0.4">
      <c r="B10" s="44"/>
    </row>
    <row r="11" spans="1:9" s="66" customFormat="1" ht="18.600000000000001" customHeight="1" thickTop="1" x14ac:dyDescent="0.35">
      <c r="B11" s="67"/>
    </row>
    <row r="12" spans="1:9" s="68" customFormat="1" ht="18.600000000000001" customHeight="1" x14ac:dyDescent="0.3">
      <c r="B12" s="69"/>
      <c r="C12" s="70"/>
      <c r="D12" s="53"/>
      <c r="E12" s="53"/>
    </row>
    <row r="13" spans="1:9" s="68" customFormat="1" ht="18.600000000000001" customHeight="1" x14ac:dyDescent="0.3">
      <c r="A13" s="71"/>
      <c r="B13" s="87"/>
      <c r="C13" s="87"/>
      <c r="D13" s="87"/>
      <c r="E13" s="87"/>
      <c r="F13" s="71"/>
      <c r="G13" s="72"/>
      <c r="I13" s="73"/>
    </row>
    <row r="14" spans="1:9" s="68" customFormat="1" ht="18.600000000000001" customHeight="1" x14ac:dyDescent="0.3">
      <c r="A14" s="74"/>
      <c r="B14" s="90"/>
      <c r="C14" s="90"/>
      <c r="D14" s="90"/>
      <c r="E14" s="90"/>
      <c r="F14" s="74"/>
    </row>
    <row r="15" spans="1:9" s="68" customFormat="1" ht="18.600000000000001" customHeight="1" x14ac:dyDescent="0.3">
      <c r="B15" s="53"/>
      <c r="C15" s="75"/>
      <c r="D15" s="53"/>
      <c r="E15" s="53"/>
    </row>
    <row r="16" spans="1:9" s="68" customFormat="1" ht="18.600000000000001" customHeight="1" x14ac:dyDescent="0.3">
      <c r="B16" s="53"/>
      <c r="C16" s="76"/>
      <c r="D16" s="53"/>
      <c r="E16" s="53"/>
    </row>
    <row r="17" spans="1:5" s="68" customFormat="1" ht="18.600000000000001" customHeight="1" x14ac:dyDescent="0.3">
      <c r="B17" s="77"/>
      <c r="C17" s="77"/>
      <c r="D17" s="77"/>
      <c r="E17" s="77"/>
    </row>
    <row r="18" spans="1:5" s="68" customFormat="1" ht="18.600000000000001" customHeight="1" x14ac:dyDescent="0.3">
      <c r="A18" s="71"/>
      <c r="B18" s="87"/>
      <c r="C18" s="87"/>
      <c r="D18" s="87"/>
      <c r="E18" s="87"/>
    </row>
    <row r="19" spans="1:5" s="68" customFormat="1" ht="18.600000000000001" customHeight="1" x14ac:dyDescent="0.3">
      <c r="B19" s="91"/>
      <c r="C19" s="91"/>
      <c r="D19" s="91"/>
      <c r="E19" s="91"/>
    </row>
    <row r="20" spans="1:5" s="68" customFormat="1" ht="18.600000000000001" customHeight="1" x14ac:dyDescent="0.3">
      <c r="B20" s="92"/>
      <c r="C20" s="92"/>
      <c r="D20" s="53"/>
      <c r="E20" s="53"/>
    </row>
    <row r="21" spans="1:5" s="68" customFormat="1" ht="18.600000000000001" customHeight="1" x14ac:dyDescent="0.3">
      <c r="B21" s="53"/>
      <c r="C21" s="53"/>
      <c r="D21" s="53"/>
      <c r="E21" s="53"/>
    </row>
    <row r="22" spans="1:5" s="68" customFormat="1" ht="18.600000000000001" customHeight="1" x14ac:dyDescent="0.3">
      <c r="B22" s="53"/>
      <c r="C22" s="54"/>
      <c r="D22" s="53"/>
      <c r="E22" s="53"/>
    </row>
    <row r="23" spans="1:5" s="68" customFormat="1" ht="18.600000000000001" customHeight="1" x14ac:dyDescent="0.3">
      <c r="B23" s="53"/>
      <c r="C23" s="54"/>
      <c r="D23" s="53"/>
      <c r="E23" s="53"/>
    </row>
    <row r="24" spans="1:5" s="68" customFormat="1" ht="18.600000000000001" customHeight="1" x14ac:dyDescent="0.3">
      <c r="B24" s="53"/>
      <c r="C24" s="54"/>
      <c r="D24" s="53"/>
      <c r="E24" s="53"/>
    </row>
    <row r="25" spans="1:5" s="68" customFormat="1" ht="18.600000000000001" customHeight="1" x14ac:dyDescent="0.3">
      <c r="B25" s="87"/>
      <c r="C25" s="87"/>
      <c r="D25" s="87"/>
      <c r="E25" s="87"/>
    </row>
    <row r="26" spans="1:5" s="68" customFormat="1" ht="18.600000000000001" customHeight="1" x14ac:dyDescent="0.3">
      <c r="B26" s="87"/>
      <c r="C26" s="87"/>
      <c r="D26" s="87"/>
      <c r="E26" s="87"/>
    </row>
    <row r="27" spans="1:5" s="68" customFormat="1" ht="18.600000000000001" customHeight="1" x14ac:dyDescent="0.3">
      <c r="B27" s="69"/>
      <c r="C27" s="70"/>
      <c r="D27" s="53"/>
      <c r="E27" s="53"/>
    </row>
    <row r="28" spans="1:5" s="68" customFormat="1" ht="18.600000000000001" customHeight="1" x14ac:dyDescent="0.3">
      <c r="B28" s="78"/>
    </row>
    <row r="29" spans="1:5" s="45" customFormat="1" ht="18.600000000000001" customHeight="1" x14ac:dyDescent="0.3">
      <c r="B29" s="88"/>
      <c r="C29" s="88"/>
      <c r="D29" s="88"/>
      <c r="E29" s="88"/>
    </row>
    <row r="30" spans="1:5" s="45" customFormat="1" ht="18.600000000000001" customHeight="1" x14ac:dyDescent="0.3">
      <c r="B30" s="47"/>
      <c r="C30" s="56"/>
      <c r="D30" s="47"/>
      <c r="E30" s="47"/>
    </row>
    <row r="31" spans="1:5" s="45" customFormat="1" ht="18.600000000000001" customHeight="1" x14ac:dyDescent="0.3">
      <c r="B31" s="47"/>
      <c r="C31" s="56"/>
      <c r="D31" s="47"/>
      <c r="E31" s="47"/>
    </row>
    <row r="32" spans="1:5" s="45" customFormat="1" ht="18.600000000000001" customHeight="1" x14ac:dyDescent="0.3">
      <c r="B32" s="47"/>
      <c r="C32" s="57"/>
      <c r="D32" s="47"/>
      <c r="E32" s="47"/>
    </row>
    <row r="33" spans="2:5" s="45" customFormat="1" ht="18.600000000000001" customHeight="1" x14ac:dyDescent="0.3">
      <c r="B33" s="47"/>
      <c r="C33" s="56"/>
      <c r="D33" s="47"/>
      <c r="E33" s="47"/>
    </row>
    <row r="34" spans="2:5" s="45" customFormat="1" ht="18.600000000000001" customHeight="1" x14ac:dyDescent="0.3">
      <c r="B34" s="47"/>
      <c r="C34" s="58"/>
      <c r="D34" s="47"/>
      <c r="E34" s="47"/>
    </row>
    <row r="35" spans="2:5" s="45" customFormat="1" ht="18.600000000000001" customHeight="1" x14ac:dyDescent="0.3">
      <c r="B35" s="88"/>
      <c r="C35" s="88"/>
      <c r="D35" s="88"/>
      <c r="E35" s="88"/>
    </row>
    <row r="36" spans="2:5" s="45" customFormat="1" ht="18.600000000000001" customHeight="1" x14ac:dyDescent="0.3">
      <c r="B36" s="47"/>
      <c r="C36" s="59"/>
      <c r="D36" s="47"/>
      <c r="E36" s="47"/>
    </row>
    <row r="37" spans="2:5" s="45" customFormat="1" ht="18.600000000000001" customHeight="1" x14ac:dyDescent="0.3">
      <c r="B37" s="47"/>
      <c r="C37" s="59"/>
      <c r="D37" s="47"/>
      <c r="E37" s="47"/>
    </row>
    <row r="38" spans="2:5" s="45" customFormat="1" ht="18.600000000000001" customHeight="1" x14ac:dyDescent="0.3">
      <c r="B38" s="47"/>
      <c r="C38" s="59"/>
      <c r="D38" s="47"/>
      <c r="E38" s="47"/>
    </row>
    <row r="39" spans="2:5" s="45" customFormat="1" ht="18.600000000000001" customHeight="1" x14ac:dyDescent="0.3">
      <c r="B39" s="47"/>
      <c r="C39" s="56"/>
      <c r="D39" s="47"/>
      <c r="E39" s="47"/>
    </row>
    <row r="40" spans="2:5" s="45" customFormat="1" ht="18.600000000000001" customHeight="1" x14ac:dyDescent="0.3">
      <c r="B40" s="47"/>
      <c r="C40" s="60"/>
      <c r="D40" s="47"/>
      <c r="E40" s="47"/>
    </row>
    <row r="41" spans="2:5" s="45" customFormat="1" ht="18.600000000000001" customHeight="1" x14ac:dyDescent="0.3">
      <c r="B41" s="47"/>
      <c r="C41" s="60"/>
      <c r="D41" s="47"/>
      <c r="E41" s="47"/>
    </row>
    <row r="42" spans="2:5" s="45" customFormat="1" ht="18.600000000000001" customHeight="1" x14ac:dyDescent="0.3">
      <c r="B42" s="47"/>
      <c r="C42" s="61"/>
      <c r="D42" s="47"/>
      <c r="E42" s="47"/>
    </row>
    <row r="43" spans="2:5" s="45" customFormat="1" ht="18.600000000000001" customHeight="1" x14ac:dyDescent="0.3">
      <c r="B43" s="62"/>
      <c r="C43" s="61"/>
      <c r="D43" s="47"/>
      <c r="E43" s="47"/>
    </row>
    <row r="44" spans="2:5" s="45" customFormat="1" ht="18.600000000000001" customHeight="1" x14ac:dyDescent="0.3">
      <c r="B44" s="89"/>
      <c r="C44" s="89"/>
      <c r="D44" s="89"/>
      <c r="E44" s="89"/>
    </row>
    <row r="45" spans="2:5" ht="18.600000000000001" customHeight="1" x14ac:dyDescent="0.35">
      <c r="B45" s="79"/>
      <c r="C45" s="80"/>
      <c r="D45" s="80"/>
      <c r="E45" s="80"/>
    </row>
    <row r="46" spans="2:5" ht="15" customHeight="1" x14ac:dyDescent="0.35"/>
    <row r="47" spans="2:5" ht="15" customHeight="1" x14ac:dyDescent="0.35"/>
    <row r="48" spans="2:5" ht="15" customHeight="1" x14ac:dyDescent="0.35"/>
    <row r="49" ht="15" customHeight="1" x14ac:dyDescent="0.35"/>
    <row r="50" ht="15" customHeight="1" x14ac:dyDescent="0.35"/>
    <row r="51" ht="15" customHeight="1" x14ac:dyDescent="0.35"/>
    <row r="52" ht="15" customHeight="1" x14ac:dyDescent="0.35"/>
    <row r="53" ht="15" customHeight="1" x14ac:dyDescent="0.35"/>
    <row r="54" ht="15" customHeight="1" x14ac:dyDescent="0.35"/>
    <row r="55" ht="15" customHeight="1" x14ac:dyDescent="0.35"/>
    <row r="56" ht="15" customHeight="1" x14ac:dyDescent="0.35"/>
    <row r="57" ht="15" customHeight="1" x14ac:dyDescent="0.35"/>
    <row r="58" ht="15" customHeight="1" x14ac:dyDescent="0.35"/>
    <row r="59" ht="15.6" customHeight="1" x14ac:dyDescent="0.35"/>
    <row r="60" ht="15" customHeight="1" x14ac:dyDescent="0.35"/>
    <row r="61" ht="15" customHeight="1" x14ac:dyDescent="0.35"/>
  </sheetData>
  <sheetProtection algorithmName="SHA-512" hashValue="9ljOCywOqt+CORcShXQUHe8CgDzl7qVs0yvspD1Vo6WyFTgzZXcSXLwcpIfyJub9o/GUg/+IC/fQyXqATY99/g==" saltValue="36iNyrM7WVqxyAsfBAJXoA==" spinCount="100000" sheet="1" objects="1" selectLockedCells="1" selectUnlockedCells="1"/>
  <mergeCells count="10">
    <mergeCell ref="B26:E26"/>
    <mergeCell ref="B29:E29"/>
    <mergeCell ref="B35:E35"/>
    <mergeCell ref="B44:E44"/>
    <mergeCell ref="B13:E13"/>
    <mergeCell ref="B14:E14"/>
    <mergeCell ref="B18:E18"/>
    <mergeCell ref="B19:E19"/>
    <mergeCell ref="B20:C20"/>
    <mergeCell ref="B25:E25"/>
  </mergeCells>
  <dataValidations count="1">
    <dataValidation type="whole" allowBlank="1" showErrorMessage="1" errorTitle="Error" error="Please enter a whole number. " prompt="Please enter a whole number." sqref="C16 C22:C24" xr:uid="{CB8C7A64-F056-43A8-9A33-1D48993C7748}">
      <formula1>0</formula1>
      <formula2>100000</formula2>
    </dataValidation>
  </dataValidation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0D4CA-48C5-4ACB-A1D9-85FA48CA8A61}">
  <dimension ref="A1:W702"/>
  <sheetViews>
    <sheetView zoomScaleNormal="100" workbookViewId="0">
      <pane xSplit="1" ySplit="2" topLeftCell="B3" activePane="bottomRight" state="frozen"/>
      <selection pane="topRight" activeCell="O3" sqref="O3"/>
      <selection pane="bottomLeft" activeCell="O3" sqref="O3"/>
      <selection pane="bottomRight" activeCell="N5" sqref="N5"/>
    </sheetView>
  </sheetViews>
  <sheetFormatPr defaultRowHeight="14.4" x14ac:dyDescent="0.3"/>
  <cols>
    <col min="2" max="2" width="10.33203125" style="15" bestFit="1" customWidth="1"/>
    <col min="3" max="3" width="15.33203125" style="15" bestFit="1" customWidth="1"/>
    <col min="4" max="8" width="15.109375" style="15" customWidth="1"/>
    <col min="9" max="9" width="5.6640625" style="15" bestFit="1" customWidth="1"/>
    <col min="10" max="10" width="8.33203125" style="15" bestFit="1" customWidth="1"/>
    <col min="11" max="11" width="2.6640625" style="28" customWidth="1"/>
    <col min="12" max="12" width="11.5546875" bestFit="1" customWidth="1"/>
    <col min="18" max="18" width="11.6640625" bestFit="1" customWidth="1"/>
    <col min="19" max="19" width="15.6640625" bestFit="1" customWidth="1"/>
    <col min="21" max="21" width="10.5546875" bestFit="1" customWidth="1"/>
    <col min="22" max="23" width="11.33203125" style="33" bestFit="1" customWidth="1"/>
  </cols>
  <sheetData>
    <row r="1" spans="1:23" x14ac:dyDescent="0.3">
      <c r="C1" s="98" t="s">
        <v>42</v>
      </c>
      <c r="D1" s="98"/>
      <c r="E1" s="98"/>
      <c r="F1" s="98"/>
      <c r="G1" s="98"/>
      <c r="H1" s="98"/>
      <c r="K1" s="26"/>
    </row>
    <row r="2" spans="1:23" s="16" customFormat="1" ht="28.8" x14ac:dyDescent="0.3">
      <c r="A2" s="18" t="s">
        <v>43</v>
      </c>
      <c r="B2" s="17" t="s">
        <v>44</v>
      </c>
      <c r="C2" s="17" t="s">
        <v>45</v>
      </c>
      <c r="D2" s="17" t="s">
        <v>46</v>
      </c>
      <c r="E2" s="17" t="s">
        <v>47</v>
      </c>
      <c r="F2" s="17" t="s">
        <v>48</v>
      </c>
      <c r="G2" s="17" t="s">
        <v>49</v>
      </c>
      <c r="H2" s="17" t="s">
        <v>50</v>
      </c>
      <c r="I2" s="17" t="s">
        <v>51</v>
      </c>
      <c r="J2" s="17" t="s">
        <v>52</v>
      </c>
      <c r="K2" s="26"/>
      <c r="L2" s="18" t="s">
        <v>53</v>
      </c>
      <c r="M2" s="18" t="s">
        <v>51</v>
      </c>
      <c r="N2" s="17" t="s">
        <v>54</v>
      </c>
      <c r="O2" s="18" t="s">
        <v>55</v>
      </c>
      <c r="P2" s="18" t="s">
        <v>56</v>
      </c>
      <c r="Q2" s="18" t="s">
        <v>57</v>
      </c>
      <c r="R2" s="16" t="s">
        <v>58</v>
      </c>
      <c r="S2" s="16" t="s">
        <v>59</v>
      </c>
      <c r="T2" s="31" t="s">
        <v>60</v>
      </c>
      <c r="U2" s="16" t="s">
        <v>61</v>
      </c>
      <c r="V2" s="36" t="s">
        <v>62</v>
      </c>
      <c r="W2" s="36" t="s">
        <v>63</v>
      </c>
    </row>
    <row r="3" spans="1:23" x14ac:dyDescent="0.3">
      <c r="A3">
        <v>1</v>
      </c>
      <c r="B3" s="15" t="str">
        <f ca="1">_xlfn.XLOOKUP(OFFSET('Survey Data'!$A$2,A3,0),Key!A$2:A$5,Key!B$2:B$5,"")</f>
        <v/>
      </c>
      <c r="C3" s="15">
        <f ca="1">_xlfn.XLOOKUP(OFFSET('Survey Data'!B$2,$A3,0),Key!$D$2:$D$6,Key!$E$2:$E$6,-25)</f>
        <v>-25</v>
      </c>
      <c r="D3" s="15">
        <f ca="1">_xlfn.XLOOKUP(OFFSET('Survey Data'!C$2,$A3,0),Key!$D$2:$D$6,Key!$E$2:$E$6,-25)</f>
        <v>-25</v>
      </c>
      <c r="E3" s="15">
        <f ca="1">_xlfn.XLOOKUP(OFFSET('Survey Data'!D$2,$A3,0),Key!$D$2:$D$6,Key!$E$2:$E$6,-25)</f>
        <v>-25</v>
      </c>
      <c r="F3" s="15">
        <f ca="1">_xlfn.XLOOKUP(OFFSET('Survey Data'!E$2,$A3,0),Key!$D$2:$D$6,Key!$E$2:$E$6,-25)</f>
        <v>-25</v>
      </c>
      <c r="G3" s="15">
        <f ca="1">_xlfn.XLOOKUP(OFFSET('Survey Data'!F$2,$A3,0),Key!$D$2:$D$6,Key!$E$2:$E$6,-25)</f>
        <v>-25</v>
      </c>
      <c r="H3" s="15">
        <f ca="1">_xlfn.XLOOKUP(OFFSET('Survey Data'!G$2,$A3,0),Key!$D$2:$D$6,Key!$E$2:$E$6,-25)</f>
        <v>-25</v>
      </c>
      <c r="I3" s="15">
        <f ca="1">OFFSET('Survey Data'!$H$2,A3,0)</f>
        <v>0</v>
      </c>
      <c r="J3" s="15" t="str">
        <f ca="1">_xlfn.XLOOKUP(OFFSET('Survey Data'!$R$2,A3,0),Key!$G$2:$G$3,Key!$H$2:$H$3,"")</f>
        <v/>
      </c>
      <c r="K3" s="27"/>
      <c r="L3">
        <f ca="1">SUM(C3:H3)</f>
        <v>-150</v>
      </c>
      <c r="M3">
        <f ca="1">IF(OR(I3="",I3="."),0,I3)</f>
        <v>0</v>
      </c>
      <c r="N3" t="e">
        <f ca="1">VLOOKUP(M3,Key!J$2:K$101,2,FALSE)</f>
        <v>#N/A</v>
      </c>
      <c r="O3" t="e" cm="1">
        <f t="array" ref="O3">_xlfn.IFS(COUNTIF('Survey Data'!J3:P3,"Yes")&gt;1,4,'Survey Data'!P3="Yes",1,'Survey Data'!L3="Yes",2,'Survey Data'!M3="Yes",3,'Survey Data'!J3="Yes",4,'Survey Data'!K3="Yes",4,'Survey Data'!N3="Yes",4)</f>
        <v>#N/A</v>
      </c>
      <c r="P3" t="e">
        <f ca="1">_xlfn.NUMBERVALUE(CONCATENATE(Q3,N3,O3))</f>
        <v>#N/A</v>
      </c>
      <c r="Q3">
        <f ca="1">IF(J3="",1,J3)</f>
        <v>1</v>
      </c>
      <c r="R3" t="b">
        <f ca="1">OR(B3="",B3=".",L3&lt;0,L3&gt;24,M3&lt;18,M3&gt;117,_xlfn.IFNA(O3,0)&lt;1)</f>
        <v>1</v>
      </c>
      <c r="S3" t="str">
        <f ca="1">IF(NOT(R3),IF(L3&gt;8,1,0),"")</f>
        <v/>
      </c>
      <c r="T3" t="e">
        <f ca="1">_xlfn.XLOOKUP(P3,'Depression Treatment'!A$2:A$33,'Depression Treatment'!I$2:I$33,0)*S3</f>
        <v>#N/A</v>
      </c>
      <c r="U3">
        <f>IF(LEFT('Survey Data'!I3,8)="Employed",1,0)</f>
        <v>0</v>
      </c>
      <c r="V3" s="33" t="e">
        <f ca="1">S3*(U3*(T3*VLOOKUP(N3,'Depression Treatment'!F$38:I$41,3,FALSE)+(1-T3)*VLOOKUP(N3,'Depression Treatment'!F$38:I$41,4,FALSE))+(1-U3)*(T3*VLOOKUP(N3,'Depression Treatment'!F$43:I$46,3,FALSE)+(1-T3)*VLOOKUP(N3,'Depression Treatment'!F$43:I$46,4,FALSE)))</f>
        <v>#VALUE!</v>
      </c>
      <c r="W3" s="33">
        <f ca="1">IF(R3,0,IF(ISNUMBER(V3),V3,0))</f>
        <v>0</v>
      </c>
    </row>
    <row r="4" spans="1:23" x14ac:dyDescent="0.3">
      <c r="A4">
        <f>A3+1</f>
        <v>2</v>
      </c>
      <c r="B4" s="15" t="str">
        <f ca="1">_xlfn.XLOOKUP(OFFSET('Survey Data'!$A$2,A4,0),Key!A$2:A$5,Key!B$2:B$5,"")</f>
        <v/>
      </c>
      <c r="C4" s="15">
        <f ca="1">_xlfn.XLOOKUP(OFFSET('Survey Data'!B$2,$A4,0),Key!$D$2:$D$6,Key!$E$2:$E$6,-25)</f>
        <v>-25</v>
      </c>
      <c r="D4" s="15">
        <f ca="1">_xlfn.XLOOKUP(OFFSET('Survey Data'!C$2,$A4,0),Key!$D$2:$D$6,Key!$E$2:$E$6,-25)</f>
        <v>-25</v>
      </c>
      <c r="E4" s="15">
        <f ca="1">_xlfn.XLOOKUP(OFFSET('Survey Data'!D$2,$A4,0),Key!$D$2:$D$6,Key!$E$2:$E$6,-25)</f>
        <v>-25</v>
      </c>
      <c r="F4" s="15">
        <f ca="1">_xlfn.XLOOKUP(OFFSET('Survey Data'!E$2,$A4,0),Key!$D$2:$D$6,Key!$E$2:$E$6,-25)</f>
        <v>-25</v>
      </c>
      <c r="G4" s="15">
        <f ca="1">_xlfn.XLOOKUP(OFFSET('Survey Data'!F$2,$A4,0),Key!$D$2:$D$6,Key!$E$2:$E$6,-25)</f>
        <v>-25</v>
      </c>
      <c r="H4" s="15">
        <f ca="1">_xlfn.XLOOKUP(OFFSET('Survey Data'!G$2,$A4,0),Key!$D$2:$D$6,Key!$E$2:$E$6,-25)</f>
        <v>-25</v>
      </c>
      <c r="I4" s="15">
        <f ca="1">OFFSET('Survey Data'!$H$2,A4,0)</f>
        <v>0</v>
      </c>
      <c r="J4" s="15" t="str">
        <f ca="1">_xlfn.XLOOKUP(OFFSET('Survey Data'!$R$2,A4,0),Key!$G$2:$G$3,Key!$H$2:$H$3,"")</f>
        <v/>
      </c>
      <c r="L4">
        <f t="shared" ref="L4:L67" ca="1" si="0">SUM(C4:H4)</f>
        <v>-150</v>
      </c>
      <c r="M4">
        <f t="shared" ref="M4:M67" ca="1" si="1">IF(OR(I4="",I4="."),0,I4)</f>
        <v>0</v>
      </c>
      <c r="N4" t="e">
        <f ca="1">VLOOKUP(M4,Key!J$2:K$101,2,FALSE)</f>
        <v>#N/A</v>
      </c>
      <c r="O4" t="e" cm="1">
        <f t="array" ref="O4">_xlfn.IFS(COUNTIF('Survey Data'!J4:P4,"Yes")&gt;1,4,'Survey Data'!P4="Yes",1,'Survey Data'!L4="Yes",2,'Survey Data'!M4="Yes",3,'Survey Data'!J4="Yes",4,'Survey Data'!K4="Yes",4,'Survey Data'!N4="Yes",4)</f>
        <v>#N/A</v>
      </c>
      <c r="P4" t="e">
        <f t="shared" ref="P4:P67" ca="1" si="2">_xlfn.NUMBERVALUE(CONCATENATE(Q4,N4,O4))</f>
        <v>#N/A</v>
      </c>
      <c r="Q4">
        <f t="shared" ref="Q4:Q67" ca="1" si="3">IF(J4="",1,J4)</f>
        <v>1</v>
      </c>
      <c r="R4" t="b">
        <f t="shared" ref="R4:R67" ca="1" si="4">OR(B4="",B4=".",L4&lt;0,L4&gt;24,M4&lt;18,M4&gt;117,_xlfn.IFNA(O4,0)&lt;1)</f>
        <v>1</v>
      </c>
      <c r="S4" t="str">
        <f t="shared" ref="S4:S67" ca="1" si="5">IF(NOT(R4),IF(L4&gt;8,1,0),"")</f>
        <v/>
      </c>
      <c r="T4" t="e">
        <f ca="1">_xlfn.XLOOKUP(P4,'Depression Treatment'!A$2:A$33,'Depression Treatment'!I$2:I$33,0)*S4</f>
        <v>#N/A</v>
      </c>
      <c r="U4">
        <f>IF(LEFT('Survey Data'!I4,8)="Employed",1,0)</f>
        <v>0</v>
      </c>
      <c r="V4" s="33" t="e">
        <f ca="1">S4*(U4*(T4*VLOOKUP(N4,'Depression Treatment'!F$38:I$41,3,FALSE)+(1-T4)*VLOOKUP(N4,'Depression Treatment'!F$38:I$41,4,FALSE))+(1-U4)*(T4*VLOOKUP(N4,'Depression Treatment'!F$43:I$46,3,FALSE)+(1-T4)*VLOOKUP(N4,'Depression Treatment'!F$43:I$46,4,FALSE)))</f>
        <v>#VALUE!</v>
      </c>
      <c r="W4" s="33">
        <f t="shared" ref="W4:W67" ca="1" si="6">IF(R4,0,IF(ISNUMBER(V4),V4,0))</f>
        <v>0</v>
      </c>
    </row>
    <row r="5" spans="1:23" x14ac:dyDescent="0.3">
      <c r="A5">
        <f t="shared" ref="A5:A68" si="7">A4+1</f>
        <v>3</v>
      </c>
      <c r="B5" s="15" t="str">
        <f ca="1">_xlfn.XLOOKUP(OFFSET('Survey Data'!$A$2,A5,0),Key!A$2:A$5,Key!B$2:B$5,"")</f>
        <v/>
      </c>
      <c r="C5" s="15">
        <f ca="1">_xlfn.XLOOKUP(OFFSET('Survey Data'!B$2,$A5,0),Key!$D$2:$D$6,Key!$E$2:$E$6,-25)</f>
        <v>-25</v>
      </c>
      <c r="D5" s="15">
        <f ca="1">_xlfn.XLOOKUP(OFFSET('Survey Data'!C$2,$A5,0),Key!$D$2:$D$6,Key!$E$2:$E$6,-25)</f>
        <v>-25</v>
      </c>
      <c r="E5" s="15">
        <f ca="1">_xlfn.XLOOKUP(OFFSET('Survey Data'!D$2,$A5,0),Key!$D$2:$D$6,Key!$E$2:$E$6,-25)</f>
        <v>-25</v>
      </c>
      <c r="F5" s="15">
        <f ca="1">_xlfn.XLOOKUP(OFFSET('Survey Data'!E$2,$A5,0),Key!$D$2:$D$6,Key!$E$2:$E$6,-25)</f>
        <v>-25</v>
      </c>
      <c r="G5" s="15">
        <f ca="1">_xlfn.XLOOKUP(OFFSET('Survey Data'!F$2,$A5,0),Key!$D$2:$D$6,Key!$E$2:$E$6,-25)</f>
        <v>-25</v>
      </c>
      <c r="H5" s="15">
        <f ca="1">_xlfn.XLOOKUP(OFFSET('Survey Data'!G$2,$A5,0),Key!$D$2:$D$6,Key!$E$2:$E$6,-25)</f>
        <v>-25</v>
      </c>
      <c r="I5" s="15">
        <f ca="1">OFFSET('Survey Data'!$H$2,A5,0)</f>
        <v>0</v>
      </c>
      <c r="J5" s="15" t="str">
        <f ca="1">_xlfn.XLOOKUP(OFFSET('Survey Data'!$R$2,A5,0),Key!$G$2:$G$3,Key!$H$2:$H$3,"")</f>
        <v/>
      </c>
      <c r="L5">
        <f t="shared" ca="1" si="0"/>
        <v>-150</v>
      </c>
      <c r="M5">
        <f t="shared" ca="1" si="1"/>
        <v>0</v>
      </c>
      <c r="N5" t="e">
        <f ca="1">VLOOKUP(M5,Key!J$2:K$101,2,FALSE)</f>
        <v>#N/A</v>
      </c>
      <c r="O5" t="e" cm="1">
        <f t="array" ref="O5">_xlfn.IFS(COUNTIF('Survey Data'!J5:P5,"Yes")&gt;1,4,'Survey Data'!P5="Yes",1,'Survey Data'!L5="Yes",2,'Survey Data'!M5="Yes",3,'Survey Data'!J5="Yes",4,'Survey Data'!K5="Yes",4,'Survey Data'!N5="Yes",4)</f>
        <v>#N/A</v>
      </c>
      <c r="P5" t="e">
        <f t="shared" ca="1" si="2"/>
        <v>#N/A</v>
      </c>
      <c r="Q5">
        <f t="shared" ca="1" si="3"/>
        <v>1</v>
      </c>
      <c r="R5" t="b">
        <f t="shared" ca="1" si="4"/>
        <v>1</v>
      </c>
      <c r="S5" t="str">
        <f t="shared" ca="1" si="5"/>
        <v/>
      </c>
      <c r="T5" t="e">
        <f ca="1">_xlfn.XLOOKUP(P5,'Depression Treatment'!A$2:A$33,'Depression Treatment'!I$2:I$33,0)*S5</f>
        <v>#N/A</v>
      </c>
      <c r="U5">
        <f>IF(LEFT('Survey Data'!I5,8)="Employed",1,0)</f>
        <v>0</v>
      </c>
      <c r="V5" s="33" t="e">
        <f ca="1">S5*(U5*(T5*VLOOKUP(N5,'Depression Treatment'!F$38:I$41,3,FALSE)+(1-T5)*VLOOKUP(N5,'Depression Treatment'!F$38:I$41,4,FALSE))+(1-U5)*(T5*VLOOKUP(N5,'Depression Treatment'!F$43:I$46,3,FALSE)+(1-T5)*VLOOKUP(N5,'Depression Treatment'!F$43:I$46,4,FALSE)))</f>
        <v>#VALUE!</v>
      </c>
      <c r="W5" s="33">
        <f t="shared" ca="1" si="6"/>
        <v>0</v>
      </c>
    </row>
    <row r="6" spans="1:23" x14ac:dyDescent="0.3">
      <c r="A6">
        <f t="shared" si="7"/>
        <v>4</v>
      </c>
      <c r="B6" s="15" t="str">
        <f ca="1">_xlfn.XLOOKUP(OFFSET('Survey Data'!$A$2,A6,0),Key!A$2:A$5,Key!B$2:B$5,"")</f>
        <v/>
      </c>
      <c r="C6" s="15">
        <f ca="1">_xlfn.XLOOKUP(OFFSET('Survey Data'!B$2,$A6,0),Key!$D$2:$D$6,Key!$E$2:$E$6,-25)</f>
        <v>-25</v>
      </c>
      <c r="D6" s="15">
        <f ca="1">_xlfn.XLOOKUP(OFFSET('Survey Data'!C$2,$A6,0),Key!$D$2:$D$6,Key!$E$2:$E$6,-25)</f>
        <v>-25</v>
      </c>
      <c r="E6" s="15">
        <f ca="1">_xlfn.XLOOKUP(OFFSET('Survey Data'!D$2,$A6,0),Key!$D$2:$D$6,Key!$E$2:$E$6,-25)</f>
        <v>-25</v>
      </c>
      <c r="F6" s="15">
        <f ca="1">_xlfn.XLOOKUP(OFFSET('Survey Data'!E$2,$A6,0),Key!$D$2:$D$6,Key!$E$2:$E$6,-25)</f>
        <v>-25</v>
      </c>
      <c r="G6" s="15">
        <f ca="1">_xlfn.XLOOKUP(OFFSET('Survey Data'!F$2,$A6,0),Key!$D$2:$D$6,Key!$E$2:$E$6,-25)</f>
        <v>-25</v>
      </c>
      <c r="H6" s="15">
        <f ca="1">_xlfn.XLOOKUP(OFFSET('Survey Data'!G$2,$A6,0),Key!$D$2:$D$6,Key!$E$2:$E$6,-25)</f>
        <v>-25</v>
      </c>
      <c r="I6" s="15">
        <f ca="1">OFFSET('Survey Data'!$H$2,A6,0)</f>
        <v>0</v>
      </c>
      <c r="J6" s="15" t="str">
        <f ca="1">_xlfn.XLOOKUP(OFFSET('Survey Data'!$R$2,A6,0),Key!$G$2:$G$3,Key!$H$2:$H$3,"")</f>
        <v/>
      </c>
      <c r="L6">
        <f t="shared" ca="1" si="0"/>
        <v>-150</v>
      </c>
      <c r="M6">
        <f t="shared" ca="1" si="1"/>
        <v>0</v>
      </c>
      <c r="N6" t="e">
        <f ca="1">VLOOKUP(M6,Key!J$2:K$101,2,FALSE)</f>
        <v>#N/A</v>
      </c>
      <c r="O6" t="e" cm="1">
        <f t="array" ref="O6">_xlfn.IFS(COUNTIF('Survey Data'!J6:P6,"Yes")&gt;1,4,'Survey Data'!P6="Yes",1,'Survey Data'!L6="Yes",2,'Survey Data'!M6="Yes",3,'Survey Data'!J6="Yes",4,'Survey Data'!K6="Yes",4,'Survey Data'!N6="Yes",4)</f>
        <v>#N/A</v>
      </c>
      <c r="P6" t="e">
        <f t="shared" ca="1" si="2"/>
        <v>#N/A</v>
      </c>
      <c r="Q6">
        <f t="shared" ca="1" si="3"/>
        <v>1</v>
      </c>
      <c r="R6" t="b">
        <f t="shared" ca="1" si="4"/>
        <v>1</v>
      </c>
      <c r="S6" t="str">
        <f t="shared" ca="1" si="5"/>
        <v/>
      </c>
      <c r="T6" t="e">
        <f ca="1">_xlfn.XLOOKUP(P6,'Depression Treatment'!A$2:A$33,'Depression Treatment'!I$2:I$33,0)*S6</f>
        <v>#N/A</v>
      </c>
      <c r="U6">
        <f>IF(LEFT('Survey Data'!I6,8)="Employed",1,0)</f>
        <v>0</v>
      </c>
      <c r="V6" s="33" t="e">
        <f ca="1">S6*(U6*(T6*VLOOKUP(N6,'Depression Treatment'!F$38:I$41,3,FALSE)+(1-T6)*VLOOKUP(N6,'Depression Treatment'!F$38:I$41,4,FALSE))+(1-U6)*(T6*VLOOKUP(N6,'Depression Treatment'!F$43:I$46,3,FALSE)+(1-T6)*VLOOKUP(N6,'Depression Treatment'!F$43:I$46,4,FALSE)))</f>
        <v>#VALUE!</v>
      </c>
      <c r="W6" s="33">
        <f t="shared" ca="1" si="6"/>
        <v>0</v>
      </c>
    </row>
    <row r="7" spans="1:23" x14ac:dyDescent="0.3">
      <c r="A7">
        <f t="shared" si="7"/>
        <v>5</v>
      </c>
      <c r="B7" s="15" t="str">
        <f ca="1">_xlfn.XLOOKUP(OFFSET('Survey Data'!$A$2,A7,0),Key!A$2:A$5,Key!B$2:B$5,"")</f>
        <v/>
      </c>
      <c r="C7" s="15">
        <f ca="1">_xlfn.XLOOKUP(OFFSET('Survey Data'!B$2,$A7,0),Key!$D$2:$D$6,Key!$E$2:$E$6,-25)</f>
        <v>-25</v>
      </c>
      <c r="D7" s="15">
        <f ca="1">_xlfn.XLOOKUP(OFFSET('Survey Data'!C$2,$A7,0),Key!$D$2:$D$6,Key!$E$2:$E$6,-25)</f>
        <v>-25</v>
      </c>
      <c r="E7" s="15">
        <f ca="1">_xlfn.XLOOKUP(OFFSET('Survey Data'!D$2,$A7,0),Key!$D$2:$D$6,Key!$E$2:$E$6,-25)</f>
        <v>-25</v>
      </c>
      <c r="F7" s="15">
        <f ca="1">_xlfn.XLOOKUP(OFFSET('Survey Data'!E$2,$A7,0),Key!$D$2:$D$6,Key!$E$2:$E$6,-25)</f>
        <v>-25</v>
      </c>
      <c r="G7" s="15">
        <f ca="1">_xlfn.XLOOKUP(OFFSET('Survey Data'!F$2,$A7,0),Key!$D$2:$D$6,Key!$E$2:$E$6,-25)</f>
        <v>-25</v>
      </c>
      <c r="H7" s="15">
        <f ca="1">_xlfn.XLOOKUP(OFFSET('Survey Data'!G$2,$A7,0),Key!$D$2:$D$6,Key!$E$2:$E$6,-25)</f>
        <v>-25</v>
      </c>
      <c r="I7" s="15">
        <f ca="1">OFFSET('Survey Data'!$H$2,A7,0)</f>
        <v>0</v>
      </c>
      <c r="J7" s="15" t="str">
        <f ca="1">_xlfn.XLOOKUP(OFFSET('Survey Data'!$R$2,A7,0),Key!$G$2:$G$3,Key!$H$2:$H$3,"")</f>
        <v/>
      </c>
      <c r="L7">
        <f t="shared" ca="1" si="0"/>
        <v>-150</v>
      </c>
      <c r="M7">
        <f t="shared" ca="1" si="1"/>
        <v>0</v>
      </c>
      <c r="N7" t="e">
        <f ca="1">VLOOKUP(M7,Key!J$2:K$101,2,FALSE)</f>
        <v>#N/A</v>
      </c>
      <c r="O7" t="e" cm="1">
        <f t="array" ref="O7">_xlfn.IFS(COUNTIF('Survey Data'!J7:P7,"Yes")&gt;1,4,'Survey Data'!P7="Yes",1,'Survey Data'!L7="Yes",2,'Survey Data'!M7="Yes",3,'Survey Data'!J7="Yes",4,'Survey Data'!K7="Yes",4,'Survey Data'!N7="Yes",4)</f>
        <v>#N/A</v>
      </c>
      <c r="P7" t="e">
        <f t="shared" ca="1" si="2"/>
        <v>#N/A</v>
      </c>
      <c r="Q7">
        <f t="shared" ca="1" si="3"/>
        <v>1</v>
      </c>
      <c r="R7" t="b">
        <f t="shared" ca="1" si="4"/>
        <v>1</v>
      </c>
      <c r="S7" t="str">
        <f t="shared" ca="1" si="5"/>
        <v/>
      </c>
      <c r="T7" t="e">
        <f ca="1">_xlfn.XLOOKUP(P7,'Depression Treatment'!A$2:A$33,'Depression Treatment'!I$2:I$33,0)*S7</f>
        <v>#N/A</v>
      </c>
      <c r="U7">
        <f>IF(LEFT('Survey Data'!I7,8)="Employed",1,0)</f>
        <v>0</v>
      </c>
      <c r="V7" s="33" t="e">
        <f ca="1">S7*(U7*(T7*VLOOKUP(N7,'Depression Treatment'!F$38:I$41,3,FALSE)+(1-T7)*VLOOKUP(N7,'Depression Treatment'!F$38:I$41,4,FALSE))+(1-U7)*(T7*VLOOKUP(N7,'Depression Treatment'!F$43:I$46,3,FALSE)+(1-T7)*VLOOKUP(N7,'Depression Treatment'!F$43:I$46,4,FALSE)))</f>
        <v>#VALUE!</v>
      </c>
      <c r="W7" s="33">
        <f t="shared" ca="1" si="6"/>
        <v>0</v>
      </c>
    </row>
    <row r="8" spans="1:23" x14ac:dyDescent="0.3">
      <c r="A8">
        <f t="shared" si="7"/>
        <v>6</v>
      </c>
      <c r="B8" s="15" t="str">
        <f ca="1">_xlfn.XLOOKUP(OFFSET('Survey Data'!$A$2,A8,0),Key!A$2:A$5,Key!B$2:B$5,"")</f>
        <v/>
      </c>
      <c r="C8" s="15">
        <f ca="1">_xlfn.XLOOKUP(OFFSET('Survey Data'!B$2,$A8,0),Key!$D$2:$D$6,Key!$E$2:$E$6,-25)</f>
        <v>-25</v>
      </c>
      <c r="D8" s="15">
        <f ca="1">_xlfn.XLOOKUP(OFFSET('Survey Data'!C$2,$A8,0),Key!$D$2:$D$6,Key!$E$2:$E$6,-25)</f>
        <v>-25</v>
      </c>
      <c r="E8" s="15">
        <f ca="1">_xlfn.XLOOKUP(OFFSET('Survey Data'!D$2,$A8,0),Key!$D$2:$D$6,Key!$E$2:$E$6,-25)</f>
        <v>-25</v>
      </c>
      <c r="F8" s="15">
        <f ca="1">_xlfn.XLOOKUP(OFFSET('Survey Data'!E$2,$A8,0),Key!$D$2:$D$6,Key!$E$2:$E$6,-25)</f>
        <v>-25</v>
      </c>
      <c r="G8" s="15">
        <f ca="1">_xlfn.XLOOKUP(OFFSET('Survey Data'!F$2,$A8,0),Key!$D$2:$D$6,Key!$E$2:$E$6,-25)</f>
        <v>-25</v>
      </c>
      <c r="H8" s="15">
        <f ca="1">_xlfn.XLOOKUP(OFFSET('Survey Data'!G$2,$A8,0),Key!$D$2:$D$6,Key!$E$2:$E$6,-25)</f>
        <v>-25</v>
      </c>
      <c r="I8" s="15">
        <f ca="1">OFFSET('Survey Data'!$H$2,A8,0)</f>
        <v>0</v>
      </c>
      <c r="J8" s="15" t="str">
        <f ca="1">_xlfn.XLOOKUP(OFFSET('Survey Data'!$R$2,A8,0),Key!$G$2:$G$3,Key!$H$2:$H$3,"")</f>
        <v/>
      </c>
      <c r="L8">
        <f t="shared" ca="1" si="0"/>
        <v>-150</v>
      </c>
      <c r="M8">
        <f t="shared" ca="1" si="1"/>
        <v>0</v>
      </c>
      <c r="N8" t="e">
        <f ca="1">VLOOKUP(M8,Key!J$2:K$101,2,FALSE)</f>
        <v>#N/A</v>
      </c>
      <c r="O8" t="e" cm="1">
        <f t="array" ref="O8">_xlfn.IFS(COUNTIF('Survey Data'!J8:P8,"Yes")&gt;1,4,'Survey Data'!P8="Yes",1,'Survey Data'!L8="Yes",2,'Survey Data'!M8="Yes",3,'Survey Data'!J8="Yes",4,'Survey Data'!K8="Yes",4,'Survey Data'!N8="Yes",4)</f>
        <v>#N/A</v>
      </c>
      <c r="P8" t="e">
        <f t="shared" ca="1" si="2"/>
        <v>#N/A</v>
      </c>
      <c r="Q8">
        <f t="shared" ca="1" si="3"/>
        <v>1</v>
      </c>
      <c r="R8" t="b">
        <f t="shared" ca="1" si="4"/>
        <v>1</v>
      </c>
      <c r="S8" t="str">
        <f t="shared" ca="1" si="5"/>
        <v/>
      </c>
      <c r="T8" t="e">
        <f ca="1">_xlfn.XLOOKUP(P8,'Depression Treatment'!A$2:A$33,'Depression Treatment'!I$2:I$33,0)*S8</f>
        <v>#N/A</v>
      </c>
      <c r="U8">
        <f>IF(LEFT('Survey Data'!I8,8)="Employed",1,0)</f>
        <v>0</v>
      </c>
      <c r="V8" s="33" t="e">
        <f ca="1">S8*(U8*(T8*VLOOKUP(N8,'Depression Treatment'!F$38:I$41,3,FALSE)+(1-T8)*VLOOKUP(N8,'Depression Treatment'!F$38:I$41,4,FALSE))+(1-U8)*(T8*VLOOKUP(N8,'Depression Treatment'!F$43:I$46,3,FALSE)+(1-T8)*VLOOKUP(N8,'Depression Treatment'!F$43:I$46,4,FALSE)))</f>
        <v>#VALUE!</v>
      </c>
      <c r="W8" s="33">
        <f t="shared" ca="1" si="6"/>
        <v>0</v>
      </c>
    </row>
    <row r="9" spans="1:23" x14ac:dyDescent="0.3">
      <c r="A9">
        <f t="shared" si="7"/>
        <v>7</v>
      </c>
      <c r="B9" s="15" t="str">
        <f ca="1">_xlfn.XLOOKUP(OFFSET('Survey Data'!$A$2,A9,0),Key!A$2:A$5,Key!B$2:B$5,"")</f>
        <v/>
      </c>
      <c r="C9" s="15">
        <f ca="1">_xlfn.XLOOKUP(OFFSET('Survey Data'!B$2,$A9,0),Key!$D$2:$D$6,Key!$E$2:$E$6,-25)</f>
        <v>-25</v>
      </c>
      <c r="D9" s="15">
        <f ca="1">_xlfn.XLOOKUP(OFFSET('Survey Data'!C$2,$A9,0),Key!$D$2:$D$6,Key!$E$2:$E$6,-25)</f>
        <v>-25</v>
      </c>
      <c r="E9" s="15">
        <f ca="1">_xlfn.XLOOKUP(OFFSET('Survey Data'!D$2,$A9,0),Key!$D$2:$D$6,Key!$E$2:$E$6,-25)</f>
        <v>-25</v>
      </c>
      <c r="F9" s="15">
        <f ca="1">_xlfn.XLOOKUP(OFFSET('Survey Data'!E$2,$A9,0),Key!$D$2:$D$6,Key!$E$2:$E$6,-25)</f>
        <v>-25</v>
      </c>
      <c r="G9" s="15">
        <f ca="1">_xlfn.XLOOKUP(OFFSET('Survey Data'!F$2,$A9,0),Key!$D$2:$D$6,Key!$E$2:$E$6,-25)</f>
        <v>-25</v>
      </c>
      <c r="H9" s="15">
        <f ca="1">_xlfn.XLOOKUP(OFFSET('Survey Data'!G$2,$A9,0),Key!$D$2:$D$6,Key!$E$2:$E$6,-25)</f>
        <v>-25</v>
      </c>
      <c r="I9" s="15">
        <f ca="1">OFFSET('Survey Data'!$H$2,A9,0)</f>
        <v>0</v>
      </c>
      <c r="J9" s="15" t="str">
        <f ca="1">_xlfn.XLOOKUP(OFFSET('Survey Data'!$R$2,A9,0),Key!$G$2:$G$3,Key!$H$2:$H$3,"")</f>
        <v/>
      </c>
      <c r="L9">
        <f t="shared" ca="1" si="0"/>
        <v>-150</v>
      </c>
      <c r="M9">
        <f t="shared" ca="1" si="1"/>
        <v>0</v>
      </c>
      <c r="N9" t="e">
        <f ca="1">VLOOKUP(M9,Key!J$2:K$101,2,FALSE)</f>
        <v>#N/A</v>
      </c>
      <c r="O9" t="e" cm="1">
        <f t="array" ref="O9">_xlfn.IFS(COUNTIF('Survey Data'!J9:P9,"Yes")&gt;1,4,'Survey Data'!P9="Yes",1,'Survey Data'!L9="Yes",2,'Survey Data'!M9="Yes",3,'Survey Data'!J9="Yes",4,'Survey Data'!K9="Yes",4,'Survey Data'!N9="Yes",4)</f>
        <v>#N/A</v>
      </c>
      <c r="P9" t="e">
        <f t="shared" ca="1" si="2"/>
        <v>#N/A</v>
      </c>
      <c r="Q9">
        <f t="shared" ca="1" si="3"/>
        <v>1</v>
      </c>
      <c r="R9" t="b">
        <f t="shared" ca="1" si="4"/>
        <v>1</v>
      </c>
      <c r="S9" t="str">
        <f t="shared" ca="1" si="5"/>
        <v/>
      </c>
      <c r="T9" t="e">
        <f ca="1">_xlfn.XLOOKUP(P9,'Depression Treatment'!A$2:A$33,'Depression Treatment'!I$2:I$33,0)*S9</f>
        <v>#N/A</v>
      </c>
      <c r="U9">
        <f>IF(LEFT('Survey Data'!I9,8)="Employed",1,0)</f>
        <v>0</v>
      </c>
      <c r="V9" s="33" t="e">
        <f ca="1">S9*(U9*(T9*VLOOKUP(N9,'Depression Treatment'!F$38:I$41,3,FALSE)+(1-T9)*VLOOKUP(N9,'Depression Treatment'!F$38:I$41,4,FALSE))+(1-U9)*(T9*VLOOKUP(N9,'Depression Treatment'!F$43:I$46,3,FALSE)+(1-T9)*VLOOKUP(N9,'Depression Treatment'!F$43:I$46,4,FALSE)))</f>
        <v>#VALUE!</v>
      </c>
      <c r="W9" s="33">
        <f t="shared" ca="1" si="6"/>
        <v>0</v>
      </c>
    </row>
    <row r="10" spans="1:23" x14ac:dyDescent="0.3">
      <c r="A10">
        <f t="shared" si="7"/>
        <v>8</v>
      </c>
      <c r="B10" s="15" t="str">
        <f ca="1">_xlfn.XLOOKUP(OFFSET('Survey Data'!$A$2,A10,0),Key!A$2:A$5,Key!B$2:B$5,"")</f>
        <v/>
      </c>
      <c r="C10" s="15">
        <f ca="1">_xlfn.XLOOKUP(OFFSET('Survey Data'!B$2,$A10,0),Key!$D$2:$D$6,Key!$E$2:$E$6,-25)</f>
        <v>-25</v>
      </c>
      <c r="D10" s="15">
        <f ca="1">_xlfn.XLOOKUP(OFFSET('Survey Data'!C$2,$A10,0),Key!$D$2:$D$6,Key!$E$2:$E$6,-25)</f>
        <v>-25</v>
      </c>
      <c r="E10" s="15">
        <f ca="1">_xlfn.XLOOKUP(OFFSET('Survey Data'!D$2,$A10,0),Key!$D$2:$D$6,Key!$E$2:$E$6,-25)</f>
        <v>-25</v>
      </c>
      <c r="F10" s="15">
        <f ca="1">_xlfn.XLOOKUP(OFFSET('Survey Data'!E$2,$A10,0),Key!$D$2:$D$6,Key!$E$2:$E$6,-25)</f>
        <v>-25</v>
      </c>
      <c r="G10" s="15">
        <f ca="1">_xlfn.XLOOKUP(OFFSET('Survey Data'!F$2,$A10,0),Key!$D$2:$D$6,Key!$E$2:$E$6,-25)</f>
        <v>-25</v>
      </c>
      <c r="H10" s="15">
        <f ca="1">_xlfn.XLOOKUP(OFFSET('Survey Data'!G$2,$A10,0),Key!$D$2:$D$6,Key!$E$2:$E$6,-25)</f>
        <v>-25</v>
      </c>
      <c r="I10" s="15">
        <f ca="1">OFFSET('Survey Data'!$H$2,A10,0)</f>
        <v>0</v>
      </c>
      <c r="J10" s="15" t="str">
        <f ca="1">_xlfn.XLOOKUP(OFFSET('Survey Data'!$R$2,A10,0),Key!$G$2:$G$3,Key!$H$2:$H$3,"")</f>
        <v/>
      </c>
      <c r="L10">
        <f t="shared" ca="1" si="0"/>
        <v>-150</v>
      </c>
      <c r="M10">
        <f t="shared" ca="1" si="1"/>
        <v>0</v>
      </c>
      <c r="N10" t="e">
        <f ca="1">VLOOKUP(M10,Key!J$2:K$101,2,FALSE)</f>
        <v>#N/A</v>
      </c>
      <c r="O10" t="e" cm="1">
        <f t="array" ref="O10">_xlfn.IFS(COUNTIF('Survey Data'!J10:P10,"Yes")&gt;1,4,'Survey Data'!P10="Yes",1,'Survey Data'!L10="Yes",2,'Survey Data'!M10="Yes",3,'Survey Data'!J10="Yes",4,'Survey Data'!K10="Yes",4,'Survey Data'!N10="Yes",4)</f>
        <v>#N/A</v>
      </c>
      <c r="P10" t="e">
        <f t="shared" ca="1" si="2"/>
        <v>#N/A</v>
      </c>
      <c r="Q10">
        <f t="shared" ca="1" si="3"/>
        <v>1</v>
      </c>
      <c r="R10" t="b">
        <f t="shared" ca="1" si="4"/>
        <v>1</v>
      </c>
      <c r="S10" t="str">
        <f t="shared" ca="1" si="5"/>
        <v/>
      </c>
      <c r="T10" t="e">
        <f ca="1">_xlfn.XLOOKUP(P10,'Depression Treatment'!A$2:A$33,'Depression Treatment'!I$2:I$33,0)*S10</f>
        <v>#N/A</v>
      </c>
      <c r="U10">
        <f>IF(LEFT('Survey Data'!I10,8)="Employed",1,0)</f>
        <v>0</v>
      </c>
      <c r="V10" s="33" t="e">
        <f ca="1">S10*(U10*(T10*VLOOKUP(N10,'Depression Treatment'!F$38:I$41,3,FALSE)+(1-T10)*VLOOKUP(N10,'Depression Treatment'!F$38:I$41,4,FALSE))+(1-U10)*(T10*VLOOKUP(N10,'Depression Treatment'!F$43:I$46,3,FALSE)+(1-T10)*VLOOKUP(N10,'Depression Treatment'!F$43:I$46,4,FALSE)))</f>
        <v>#VALUE!</v>
      </c>
      <c r="W10" s="33">
        <f t="shared" ca="1" si="6"/>
        <v>0</v>
      </c>
    </row>
    <row r="11" spans="1:23" x14ac:dyDescent="0.3">
      <c r="A11">
        <f t="shared" si="7"/>
        <v>9</v>
      </c>
      <c r="B11" s="15" t="str">
        <f ca="1">_xlfn.XLOOKUP(OFFSET('Survey Data'!$A$2,A11,0),Key!A$2:A$5,Key!B$2:B$5,"")</f>
        <v/>
      </c>
      <c r="C11" s="15">
        <f ca="1">_xlfn.XLOOKUP(OFFSET('Survey Data'!B$2,$A11,0),Key!$D$2:$D$6,Key!$E$2:$E$6,-25)</f>
        <v>-25</v>
      </c>
      <c r="D11" s="15">
        <f ca="1">_xlfn.XLOOKUP(OFFSET('Survey Data'!C$2,$A11,0),Key!$D$2:$D$6,Key!$E$2:$E$6,-25)</f>
        <v>-25</v>
      </c>
      <c r="E11" s="15">
        <f ca="1">_xlfn.XLOOKUP(OFFSET('Survey Data'!D$2,$A11,0),Key!$D$2:$D$6,Key!$E$2:$E$6,-25)</f>
        <v>-25</v>
      </c>
      <c r="F11" s="15">
        <f ca="1">_xlfn.XLOOKUP(OFFSET('Survey Data'!E$2,$A11,0),Key!$D$2:$D$6,Key!$E$2:$E$6,-25)</f>
        <v>-25</v>
      </c>
      <c r="G11" s="15">
        <f ca="1">_xlfn.XLOOKUP(OFFSET('Survey Data'!F$2,$A11,0),Key!$D$2:$D$6,Key!$E$2:$E$6,-25)</f>
        <v>-25</v>
      </c>
      <c r="H11" s="15">
        <f ca="1">_xlfn.XLOOKUP(OFFSET('Survey Data'!G$2,$A11,0),Key!$D$2:$D$6,Key!$E$2:$E$6,-25)</f>
        <v>-25</v>
      </c>
      <c r="I11" s="15">
        <f ca="1">OFFSET('Survey Data'!$H$2,A11,0)</f>
        <v>0</v>
      </c>
      <c r="J11" s="15" t="str">
        <f ca="1">_xlfn.XLOOKUP(OFFSET('Survey Data'!$R$2,A11,0),Key!$G$2:$G$3,Key!$H$2:$H$3,"")</f>
        <v/>
      </c>
      <c r="L11">
        <f t="shared" ca="1" si="0"/>
        <v>-150</v>
      </c>
      <c r="M11">
        <f t="shared" ca="1" si="1"/>
        <v>0</v>
      </c>
      <c r="N11" t="e">
        <f ca="1">VLOOKUP(M11,Key!J$2:K$101,2,FALSE)</f>
        <v>#N/A</v>
      </c>
      <c r="O11" t="e" cm="1">
        <f t="array" ref="O11">_xlfn.IFS(COUNTIF('Survey Data'!J11:P11,"Yes")&gt;1,4,'Survey Data'!P11="Yes",1,'Survey Data'!L11="Yes",2,'Survey Data'!M11="Yes",3,'Survey Data'!J11="Yes",4,'Survey Data'!K11="Yes",4,'Survey Data'!N11="Yes",4)</f>
        <v>#N/A</v>
      </c>
      <c r="P11" t="e">
        <f t="shared" ca="1" si="2"/>
        <v>#N/A</v>
      </c>
      <c r="Q11">
        <f t="shared" ca="1" si="3"/>
        <v>1</v>
      </c>
      <c r="R11" t="b">
        <f t="shared" ca="1" si="4"/>
        <v>1</v>
      </c>
      <c r="S11" t="str">
        <f t="shared" ca="1" si="5"/>
        <v/>
      </c>
      <c r="T11" t="e">
        <f ca="1">_xlfn.XLOOKUP(P11,'Depression Treatment'!A$2:A$33,'Depression Treatment'!I$2:I$33,0)*S11</f>
        <v>#N/A</v>
      </c>
      <c r="U11">
        <f>IF(LEFT('Survey Data'!I11,8)="Employed",1,0)</f>
        <v>0</v>
      </c>
      <c r="V11" s="33" t="e">
        <f ca="1">S11*(U11*(T11*VLOOKUP(N11,'Depression Treatment'!F$38:I$41,3,FALSE)+(1-T11)*VLOOKUP(N11,'Depression Treatment'!F$38:I$41,4,FALSE))+(1-U11)*(T11*VLOOKUP(N11,'Depression Treatment'!F$43:I$46,3,FALSE)+(1-T11)*VLOOKUP(N11,'Depression Treatment'!F$43:I$46,4,FALSE)))</f>
        <v>#VALUE!</v>
      </c>
      <c r="W11" s="33">
        <f t="shared" ca="1" si="6"/>
        <v>0</v>
      </c>
    </row>
    <row r="12" spans="1:23" x14ac:dyDescent="0.3">
      <c r="A12">
        <f t="shared" si="7"/>
        <v>10</v>
      </c>
      <c r="B12" s="15" t="str">
        <f ca="1">_xlfn.XLOOKUP(OFFSET('Survey Data'!$A$2,A12,0),Key!A$2:A$5,Key!B$2:B$5,"")</f>
        <v/>
      </c>
      <c r="C12" s="15">
        <f ca="1">_xlfn.XLOOKUP(OFFSET('Survey Data'!B$2,$A12,0),Key!$D$2:$D$6,Key!$E$2:$E$6,-25)</f>
        <v>-25</v>
      </c>
      <c r="D12" s="15">
        <f ca="1">_xlfn.XLOOKUP(OFFSET('Survey Data'!C$2,$A12,0),Key!$D$2:$D$6,Key!$E$2:$E$6,-25)</f>
        <v>-25</v>
      </c>
      <c r="E12" s="15">
        <f ca="1">_xlfn.XLOOKUP(OFFSET('Survey Data'!D$2,$A12,0),Key!$D$2:$D$6,Key!$E$2:$E$6,-25)</f>
        <v>-25</v>
      </c>
      <c r="F12" s="15">
        <f ca="1">_xlfn.XLOOKUP(OFFSET('Survey Data'!E$2,$A12,0),Key!$D$2:$D$6,Key!$E$2:$E$6,-25)</f>
        <v>-25</v>
      </c>
      <c r="G12" s="15">
        <f ca="1">_xlfn.XLOOKUP(OFFSET('Survey Data'!F$2,$A12,0),Key!$D$2:$D$6,Key!$E$2:$E$6,-25)</f>
        <v>-25</v>
      </c>
      <c r="H12" s="15">
        <f ca="1">_xlfn.XLOOKUP(OFFSET('Survey Data'!G$2,$A12,0),Key!$D$2:$D$6,Key!$E$2:$E$6,-25)</f>
        <v>-25</v>
      </c>
      <c r="I12" s="15">
        <f ca="1">OFFSET('Survey Data'!$H$2,A12,0)</f>
        <v>0</v>
      </c>
      <c r="J12" s="15" t="str">
        <f ca="1">_xlfn.XLOOKUP(OFFSET('Survey Data'!$R$2,A12,0),Key!$G$2:$G$3,Key!$H$2:$H$3,"")</f>
        <v/>
      </c>
      <c r="L12">
        <f t="shared" ca="1" si="0"/>
        <v>-150</v>
      </c>
      <c r="M12">
        <f t="shared" ca="1" si="1"/>
        <v>0</v>
      </c>
      <c r="N12" t="e">
        <f ca="1">VLOOKUP(M12,Key!J$2:K$101,2,FALSE)</f>
        <v>#N/A</v>
      </c>
      <c r="O12" t="e" cm="1">
        <f t="array" ref="O12">_xlfn.IFS(COUNTIF('Survey Data'!J12:P12,"Yes")&gt;1,4,'Survey Data'!P12="Yes",1,'Survey Data'!L12="Yes",2,'Survey Data'!M12="Yes",3,'Survey Data'!J12="Yes",4,'Survey Data'!K12="Yes",4,'Survey Data'!N12="Yes",4)</f>
        <v>#N/A</v>
      </c>
      <c r="P12" t="e">
        <f t="shared" ca="1" si="2"/>
        <v>#N/A</v>
      </c>
      <c r="Q12">
        <f t="shared" ca="1" si="3"/>
        <v>1</v>
      </c>
      <c r="R12" t="b">
        <f t="shared" ca="1" si="4"/>
        <v>1</v>
      </c>
      <c r="S12" t="str">
        <f t="shared" ca="1" si="5"/>
        <v/>
      </c>
      <c r="T12" t="e">
        <f ca="1">_xlfn.XLOOKUP(P12,'Depression Treatment'!A$2:A$33,'Depression Treatment'!I$2:I$33,0)*S12</f>
        <v>#N/A</v>
      </c>
      <c r="U12">
        <f>IF(LEFT('Survey Data'!I12,8)="Employed",1,0)</f>
        <v>0</v>
      </c>
      <c r="V12" s="33" t="e">
        <f ca="1">S12*(U12*(T12*VLOOKUP(N12,'Depression Treatment'!F$38:I$41,3,FALSE)+(1-T12)*VLOOKUP(N12,'Depression Treatment'!F$38:I$41,4,FALSE))+(1-U12)*(T12*VLOOKUP(N12,'Depression Treatment'!F$43:I$46,3,FALSE)+(1-T12)*VLOOKUP(N12,'Depression Treatment'!F$43:I$46,4,FALSE)))</f>
        <v>#VALUE!</v>
      </c>
      <c r="W12" s="33">
        <f t="shared" ca="1" si="6"/>
        <v>0</v>
      </c>
    </row>
    <row r="13" spans="1:23" x14ac:dyDescent="0.3">
      <c r="A13">
        <f t="shared" si="7"/>
        <v>11</v>
      </c>
      <c r="B13" s="15" t="str">
        <f ca="1">_xlfn.XLOOKUP(OFFSET('Survey Data'!$A$2,A13,0),Key!A$2:A$5,Key!B$2:B$5,"")</f>
        <v/>
      </c>
      <c r="C13" s="15">
        <f ca="1">_xlfn.XLOOKUP(OFFSET('Survey Data'!B$2,$A13,0),Key!$D$2:$D$6,Key!$E$2:$E$6,-25)</f>
        <v>-25</v>
      </c>
      <c r="D13" s="15">
        <f ca="1">_xlfn.XLOOKUP(OFFSET('Survey Data'!C$2,$A13,0),Key!$D$2:$D$6,Key!$E$2:$E$6,-25)</f>
        <v>-25</v>
      </c>
      <c r="E13" s="15">
        <f ca="1">_xlfn.XLOOKUP(OFFSET('Survey Data'!D$2,$A13,0),Key!$D$2:$D$6,Key!$E$2:$E$6,-25)</f>
        <v>-25</v>
      </c>
      <c r="F13" s="15">
        <f ca="1">_xlfn.XLOOKUP(OFFSET('Survey Data'!E$2,$A13,0),Key!$D$2:$D$6,Key!$E$2:$E$6,-25)</f>
        <v>-25</v>
      </c>
      <c r="G13" s="15">
        <f ca="1">_xlfn.XLOOKUP(OFFSET('Survey Data'!F$2,$A13,0),Key!$D$2:$D$6,Key!$E$2:$E$6,-25)</f>
        <v>-25</v>
      </c>
      <c r="H13" s="15">
        <f ca="1">_xlfn.XLOOKUP(OFFSET('Survey Data'!G$2,$A13,0),Key!$D$2:$D$6,Key!$E$2:$E$6,-25)</f>
        <v>-25</v>
      </c>
      <c r="I13" s="15">
        <f ca="1">OFFSET('Survey Data'!$H$2,A13,0)</f>
        <v>0</v>
      </c>
      <c r="J13" s="15" t="str">
        <f ca="1">_xlfn.XLOOKUP(OFFSET('Survey Data'!$R$2,A13,0),Key!$G$2:$G$3,Key!$H$2:$H$3,"")</f>
        <v/>
      </c>
      <c r="L13">
        <f t="shared" ca="1" si="0"/>
        <v>-150</v>
      </c>
      <c r="M13">
        <f t="shared" ca="1" si="1"/>
        <v>0</v>
      </c>
      <c r="N13" t="e">
        <f ca="1">VLOOKUP(M13,Key!J$2:K$101,2,FALSE)</f>
        <v>#N/A</v>
      </c>
      <c r="O13" t="e" cm="1">
        <f t="array" ref="O13">_xlfn.IFS(COUNTIF('Survey Data'!J13:P13,"Yes")&gt;1,4,'Survey Data'!P13="Yes",1,'Survey Data'!L13="Yes",2,'Survey Data'!M13="Yes",3,'Survey Data'!J13="Yes",4,'Survey Data'!K13="Yes",4,'Survey Data'!N13="Yes",4)</f>
        <v>#N/A</v>
      </c>
      <c r="P13" t="e">
        <f t="shared" ca="1" si="2"/>
        <v>#N/A</v>
      </c>
      <c r="Q13">
        <f t="shared" ca="1" si="3"/>
        <v>1</v>
      </c>
      <c r="R13" t="b">
        <f t="shared" ca="1" si="4"/>
        <v>1</v>
      </c>
      <c r="S13" t="str">
        <f t="shared" ca="1" si="5"/>
        <v/>
      </c>
      <c r="T13" t="e">
        <f ca="1">_xlfn.XLOOKUP(P13,'Depression Treatment'!A$2:A$33,'Depression Treatment'!I$2:I$33,0)*S13</f>
        <v>#N/A</v>
      </c>
      <c r="U13">
        <f>IF(LEFT('Survey Data'!I13,8)="Employed",1,0)</f>
        <v>0</v>
      </c>
      <c r="V13" s="33" t="e">
        <f ca="1">S13*(U13*(T13*VLOOKUP(N13,'Depression Treatment'!F$38:I$41,3,FALSE)+(1-T13)*VLOOKUP(N13,'Depression Treatment'!F$38:I$41,4,FALSE))+(1-U13)*(T13*VLOOKUP(N13,'Depression Treatment'!F$43:I$46,3,FALSE)+(1-T13)*VLOOKUP(N13,'Depression Treatment'!F$43:I$46,4,FALSE)))</f>
        <v>#VALUE!</v>
      </c>
      <c r="W13" s="33">
        <f t="shared" ca="1" si="6"/>
        <v>0</v>
      </c>
    </row>
    <row r="14" spans="1:23" x14ac:dyDescent="0.3">
      <c r="A14">
        <f t="shared" si="7"/>
        <v>12</v>
      </c>
      <c r="B14" s="15" t="str">
        <f ca="1">_xlfn.XLOOKUP(OFFSET('Survey Data'!$A$2,A14,0),Key!A$2:A$5,Key!B$2:B$5,"")</f>
        <v/>
      </c>
      <c r="C14" s="15">
        <f ca="1">_xlfn.XLOOKUP(OFFSET('Survey Data'!B$2,$A14,0),Key!$D$2:$D$6,Key!$E$2:$E$6,-25)</f>
        <v>-25</v>
      </c>
      <c r="D14" s="15">
        <f ca="1">_xlfn.XLOOKUP(OFFSET('Survey Data'!C$2,$A14,0),Key!$D$2:$D$6,Key!$E$2:$E$6,-25)</f>
        <v>-25</v>
      </c>
      <c r="E14" s="15">
        <f ca="1">_xlfn.XLOOKUP(OFFSET('Survey Data'!D$2,$A14,0),Key!$D$2:$D$6,Key!$E$2:$E$6,-25)</f>
        <v>-25</v>
      </c>
      <c r="F14" s="15">
        <f ca="1">_xlfn.XLOOKUP(OFFSET('Survey Data'!E$2,$A14,0),Key!$D$2:$D$6,Key!$E$2:$E$6,-25)</f>
        <v>-25</v>
      </c>
      <c r="G14" s="15">
        <f ca="1">_xlfn.XLOOKUP(OFFSET('Survey Data'!F$2,$A14,0),Key!$D$2:$D$6,Key!$E$2:$E$6,-25)</f>
        <v>-25</v>
      </c>
      <c r="H14" s="15">
        <f ca="1">_xlfn.XLOOKUP(OFFSET('Survey Data'!G$2,$A14,0),Key!$D$2:$D$6,Key!$E$2:$E$6,-25)</f>
        <v>-25</v>
      </c>
      <c r="I14" s="15">
        <f ca="1">OFFSET('Survey Data'!$H$2,A14,0)</f>
        <v>0</v>
      </c>
      <c r="J14" s="15" t="str">
        <f ca="1">_xlfn.XLOOKUP(OFFSET('Survey Data'!$R$2,A14,0),Key!$G$2:$G$3,Key!$H$2:$H$3,"")</f>
        <v/>
      </c>
      <c r="L14">
        <f t="shared" ca="1" si="0"/>
        <v>-150</v>
      </c>
      <c r="M14">
        <f t="shared" ca="1" si="1"/>
        <v>0</v>
      </c>
      <c r="N14" t="e">
        <f ca="1">VLOOKUP(M14,Key!J$2:K$101,2,FALSE)</f>
        <v>#N/A</v>
      </c>
      <c r="O14" t="e" cm="1">
        <f t="array" ref="O14">_xlfn.IFS(COUNTIF('Survey Data'!J14:P14,"Yes")&gt;1,4,'Survey Data'!P14="Yes",1,'Survey Data'!L14="Yes",2,'Survey Data'!M14="Yes",3,'Survey Data'!J14="Yes",4,'Survey Data'!K14="Yes",4,'Survey Data'!N14="Yes",4)</f>
        <v>#N/A</v>
      </c>
      <c r="P14" t="e">
        <f t="shared" ca="1" si="2"/>
        <v>#N/A</v>
      </c>
      <c r="Q14">
        <f t="shared" ca="1" si="3"/>
        <v>1</v>
      </c>
      <c r="R14" t="b">
        <f t="shared" ca="1" si="4"/>
        <v>1</v>
      </c>
      <c r="S14" t="str">
        <f t="shared" ca="1" si="5"/>
        <v/>
      </c>
      <c r="T14" t="e">
        <f ca="1">_xlfn.XLOOKUP(P14,'Depression Treatment'!A$2:A$33,'Depression Treatment'!I$2:I$33,0)*S14</f>
        <v>#N/A</v>
      </c>
      <c r="U14">
        <f>IF(LEFT('Survey Data'!I14,8)="Employed",1,0)</f>
        <v>0</v>
      </c>
      <c r="V14" s="33" t="e">
        <f ca="1">S14*(U14*(T14*VLOOKUP(N14,'Depression Treatment'!F$38:I$41,3,FALSE)+(1-T14)*VLOOKUP(N14,'Depression Treatment'!F$38:I$41,4,FALSE))+(1-U14)*(T14*VLOOKUP(N14,'Depression Treatment'!F$43:I$46,3,FALSE)+(1-T14)*VLOOKUP(N14,'Depression Treatment'!F$43:I$46,4,FALSE)))</f>
        <v>#VALUE!</v>
      </c>
      <c r="W14" s="33">
        <f t="shared" ca="1" si="6"/>
        <v>0</v>
      </c>
    </row>
    <row r="15" spans="1:23" x14ac:dyDescent="0.3">
      <c r="A15">
        <f t="shared" si="7"/>
        <v>13</v>
      </c>
      <c r="B15" s="15" t="str">
        <f ca="1">_xlfn.XLOOKUP(OFFSET('Survey Data'!$A$2,A15,0),Key!A$2:A$5,Key!B$2:B$5,"")</f>
        <v/>
      </c>
      <c r="C15" s="15">
        <f ca="1">_xlfn.XLOOKUP(OFFSET('Survey Data'!B$2,$A15,0),Key!$D$2:$D$6,Key!$E$2:$E$6,-25)</f>
        <v>-25</v>
      </c>
      <c r="D15" s="15">
        <f ca="1">_xlfn.XLOOKUP(OFFSET('Survey Data'!C$2,$A15,0),Key!$D$2:$D$6,Key!$E$2:$E$6,-25)</f>
        <v>-25</v>
      </c>
      <c r="E15" s="15">
        <f ca="1">_xlfn.XLOOKUP(OFFSET('Survey Data'!D$2,$A15,0),Key!$D$2:$D$6,Key!$E$2:$E$6,-25)</f>
        <v>-25</v>
      </c>
      <c r="F15" s="15">
        <f ca="1">_xlfn.XLOOKUP(OFFSET('Survey Data'!E$2,$A15,0),Key!$D$2:$D$6,Key!$E$2:$E$6,-25)</f>
        <v>-25</v>
      </c>
      <c r="G15" s="15">
        <f ca="1">_xlfn.XLOOKUP(OFFSET('Survey Data'!F$2,$A15,0),Key!$D$2:$D$6,Key!$E$2:$E$6,-25)</f>
        <v>-25</v>
      </c>
      <c r="H15" s="15">
        <f ca="1">_xlfn.XLOOKUP(OFFSET('Survey Data'!G$2,$A15,0),Key!$D$2:$D$6,Key!$E$2:$E$6,-25)</f>
        <v>-25</v>
      </c>
      <c r="I15" s="15">
        <f ca="1">OFFSET('Survey Data'!$H$2,A15,0)</f>
        <v>0</v>
      </c>
      <c r="J15" s="15" t="str">
        <f ca="1">_xlfn.XLOOKUP(OFFSET('Survey Data'!$R$2,A15,0),Key!$G$2:$G$3,Key!$H$2:$H$3,"")</f>
        <v/>
      </c>
      <c r="L15">
        <f t="shared" ca="1" si="0"/>
        <v>-150</v>
      </c>
      <c r="M15">
        <f t="shared" ca="1" si="1"/>
        <v>0</v>
      </c>
      <c r="N15" t="e">
        <f ca="1">VLOOKUP(M15,Key!J$2:K$101,2,FALSE)</f>
        <v>#N/A</v>
      </c>
      <c r="O15" t="e" cm="1">
        <f t="array" ref="O15">_xlfn.IFS(COUNTIF('Survey Data'!J15:P15,"Yes")&gt;1,4,'Survey Data'!P15="Yes",1,'Survey Data'!L15="Yes",2,'Survey Data'!M15="Yes",3,'Survey Data'!J15="Yes",4,'Survey Data'!K15="Yes",4,'Survey Data'!N15="Yes",4)</f>
        <v>#N/A</v>
      </c>
      <c r="P15" t="e">
        <f t="shared" ca="1" si="2"/>
        <v>#N/A</v>
      </c>
      <c r="Q15">
        <f t="shared" ca="1" si="3"/>
        <v>1</v>
      </c>
      <c r="R15" t="b">
        <f t="shared" ca="1" si="4"/>
        <v>1</v>
      </c>
      <c r="S15" t="str">
        <f t="shared" ca="1" si="5"/>
        <v/>
      </c>
      <c r="T15" t="e">
        <f ca="1">_xlfn.XLOOKUP(P15,'Depression Treatment'!A$2:A$33,'Depression Treatment'!I$2:I$33,0)*S15</f>
        <v>#N/A</v>
      </c>
      <c r="U15">
        <f>IF(LEFT('Survey Data'!I15,8)="Employed",1,0)</f>
        <v>0</v>
      </c>
      <c r="V15" s="33" t="e">
        <f ca="1">S15*(U15*(T15*VLOOKUP(N15,'Depression Treatment'!F$38:I$41,3,FALSE)+(1-T15)*VLOOKUP(N15,'Depression Treatment'!F$38:I$41,4,FALSE))+(1-U15)*(T15*VLOOKUP(N15,'Depression Treatment'!F$43:I$46,3,FALSE)+(1-T15)*VLOOKUP(N15,'Depression Treatment'!F$43:I$46,4,FALSE)))</f>
        <v>#VALUE!</v>
      </c>
      <c r="W15" s="33">
        <f t="shared" ca="1" si="6"/>
        <v>0</v>
      </c>
    </row>
    <row r="16" spans="1:23" x14ac:dyDescent="0.3">
      <c r="A16">
        <f t="shared" si="7"/>
        <v>14</v>
      </c>
      <c r="B16" s="15" t="str">
        <f ca="1">_xlfn.XLOOKUP(OFFSET('Survey Data'!$A$2,A16,0),Key!A$2:A$5,Key!B$2:B$5,"")</f>
        <v/>
      </c>
      <c r="C16" s="15">
        <f ca="1">_xlfn.XLOOKUP(OFFSET('Survey Data'!B$2,$A16,0),Key!$D$2:$D$6,Key!$E$2:$E$6,-25)</f>
        <v>-25</v>
      </c>
      <c r="D16" s="15">
        <f ca="1">_xlfn.XLOOKUP(OFFSET('Survey Data'!C$2,$A16,0),Key!$D$2:$D$6,Key!$E$2:$E$6,-25)</f>
        <v>-25</v>
      </c>
      <c r="E16" s="15">
        <f ca="1">_xlfn.XLOOKUP(OFFSET('Survey Data'!D$2,$A16,0),Key!$D$2:$D$6,Key!$E$2:$E$6,-25)</f>
        <v>-25</v>
      </c>
      <c r="F16" s="15">
        <f ca="1">_xlfn.XLOOKUP(OFFSET('Survey Data'!E$2,$A16,0),Key!$D$2:$D$6,Key!$E$2:$E$6,-25)</f>
        <v>-25</v>
      </c>
      <c r="G16" s="15">
        <f ca="1">_xlfn.XLOOKUP(OFFSET('Survey Data'!F$2,$A16,0),Key!$D$2:$D$6,Key!$E$2:$E$6,-25)</f>
        <v>-25</v>
      </c>
      <c r="H16" s="15">
        <f ca="1">_xlfn.XLOOKUP(OFFSET('Survey Data'!G$2,$A16,0),Key!$D$2:$D$6,Key!$E$2:$E$6,-25)</f>
        <v>-25</v>
      </c>
      <c r="I16" s="15">
        <f ca="1">OFFSET('Survey Data'!$H$2,A16,0)</f>
        <v>0</v>
      </c>
      <c r="J16" s="15" t="str">
        <f ca="1">_xlfn.XLOOKUP(OFFSET('Survey Data'!$R$2,A16,0),Key!$G$2:$G$3,Key!$H$2:$H$3,"")</f>
        <v/>
      </c>
      <c r="L16">
        <f t="shared" ca="1" si="0"/>
        <v>-150</v>
      </c>
      <c r="M16">
        <f t="shared" ca="1" si="1"/>
        <v>0</v>
      </c>
      <c r="N16" t="e">
        <f ca="1">VLOOKUP(M16,Key!J$2:K$101,2,FALSE)</f>
        <v>#N/A</v>
      </c>
      <c r="O16" t="e" cm="1">
        <f t="array" ref="O16">_xlfn.IFS(COUNTIF('Survey Data'!J16:P16,"Yes")&gt;1,4,'Survey Data'!P16="Yes",1,'Survey Data'!L16="Yes",2,'Survey Data'!M16="Yes",3,'Survey Data'!J16="Yes",4,'Survey Data'!K16="Yes",4,'Survey Data'!N16="Yes",4)</f>
        <v>#N/A</v>
      </c>
      <c r="P16" t="e">
        <f t="shared" ca="1" si="2"/>
        <v>#N/A</v>
      </c>
      <c r="Q16">
        <f t="shared" ca="1" si="3"/>
        <v>1</v>
      </c>
      <c r="R16" t="b">
        <f t="shared" ca="1" si="4"/>
        <v>1</v>
      </c>
      <c r="S16" t="str">
        <f t="shared" ca="1" si="5"/>
        <v/>
      </c>
      <c r="T16" t="e">
        <f ca="1">_xlfn.XLOOKUP(P16,'Depression Treatment'!A$2:A$33,'Depression Treatment'!I$2:I$33,0)*S16</f>
        <v>#N/A</v>
      </c>
      <c r="U16">
        <f>IF(LEFT('Survey Data'!I16,8)="Employed",1,0)</f>
        <v>0</v>
      </c>
      <c r="V16" s="33" t="e">
        <f ca="1">S16*(U16*(T16*VLOOKUP(N16,'Depression Treatment'!F$38:I$41,3,FALSE)+(1-T16)*VLOOKUP(N16,'Depression Treatment'!F$38:I$41,4,FALSE))+(1-U16)*(T16*VLOOKUP(N16,'Depression Treatment'!F$43:I$46,3,FALSE)+(1-T16)*VLOOKUP(N16,'Depression Treatment'!F$43:I$46,4,FALSE)))</f>
        <v>#VALUE!</v>
      </c>
      <c r="W16" s="33">
        <f t="shared" ca="1" si="6"/>
        <v>0</v>
      </c>
    </row>
    <row r="17" spans="1:23" x14ac:dyDescent="0.3">
      <c r="A17">
        <f t="shared" si="7"/>
        <v>15</v>
      </c>
      <c r="B17" s="15" t="str">
        <f ca="1">_xlfn.XLOOKUP(OFFSET('Survey Data'!$A$2,A17,0),Key!A$2:A$5,Key!B$2:B$5,"")</f>
        <v/>
      </c>
      <c r="C17" s="15">
        <f ca="1">_xlfn.XLOOKUP(OFFSET('Survey Data'!B$2,$A17,0),Key!$D$2:$D$6,Key!$E$2:$E$6,-25)</f>
        <v>-25</v>
      </c>
      <c r="D17" s="15">
        <f ca="1">_xlfn.XLOOKUP(OFFSET('Survey Data'!C$2,$A17,0),Key!$D$2:$D$6,Key!$E$2:$E$6,-25)</f>
        <v>-25</v>
      </c>
      <c r="E17" s="15">
        <f ca="1">_xlfn.XLOOKUP(OFFSET('Survey Data'!D$2,$A17,0),Key!$D$2:$D$6,Key!$E$2:$E$6,-25)</f>
        <v>-25</v>
      </c>
      <c r="F17" s="15">
        <f ca="1">_xlfn.XLOOKUP(OFFSET('Survey Data'!E$2,$A17,0),Key!$D$2:$D$6,Key!$E$2:$E$6,-25)</f>
        <v>-25</v>
      </c>
      <c r="G17" s="15">
        <f ca="1">_xlfn.XLOOKUP(OFFSET('Survey Data'!F$2,$A17,0),Key!$D$2:$D$6,Key!$E$2:$E$6,-25)</f>
        <v>-25</v>
      </c>
      <c r="H17" s="15">
        <f ca="1">_xlfn.XLOOKUP(OFFSET('Survey Data'!G$2,$A17,0),Key!$D$2:$D$6,Key!$E$2:$E$6,-25)</f>
        <v>-25</v>
      </c>
      <c r="I17" s="15">
        <f ca="1">OFFSET('Survey Data'!$H$2,A17,0)</f>
        <v>0</v>
      </c>
      <c r="J17" s="15" t="str">
        <f ca="1">_xlfn.XLOOKUP(OFFSET('Survey Data'!$R$2,A17,0),Key!$G$2:$G$3,Key!$H$2:$H$3,"")</f>
        <v/>
      </c>
      <c r="L17">
        <f t="shared" ca="1" si="0"/>
        <v>-150</v>
      </c>
      <c r="M17">
        <f t="shared" ca="1" si="1"/>
        <v>0</v>
      </c>
      <c r="N17" t="e">
        <f ca="1">VLOOKUP(M17,Key!J$2:K$101,2,FALSE)</f>
        <v>#N/A</v>
      </c>
      <c r="O17" t="e" cm="1">
        <f t="array" ref="O17">_xlfn.IFS(COUNTIF('Survey Data'!J17:P17,"Yes")&gt;1,4,'Survey Data'!P17="Yes",1,'Survey Data'!L17="Yes",2,'Survey Data'!M17="Yes",3,'Survey Data'!J17="Yes",4,'Survey Data'!K17="Yes",4,'Survey Data'!N17="Yes",4)</f>
        <v>#N/A</v>
      </c>
      <c r="P17" t="e">
        <f t="shared" ca="1" si="2"/>
        <v>#N/A</v>
      </c>
      <c r="Q17">
        <f t="shared" ca="1" si="3"/>
        <v>1</v>
      </c>
      <c r="R17" t="b">
        <f t="shared" ca="1" si="4"/>
        <v>1</v>
      </c>
      <c r="S17" t="str">
        <f t="shared" ca="1" si="5"/>
        <v/>
      </c>
      <c r="T17" t="e">
        <f ca="1">_xlfn.XLOOKUP(P17,'Depression Treatment'!A$2:A$33,'Depression Treatment'!I$2:I$33,0)*S17</f>
        <v>#N/A</v>
      </c>
      <c r="U17">
        <f>IF(LEFT('Survey Data'!I17,8)="Employed",1,0)</f>
        <v>0</v>
      </c>
      <c r="V17" s="33" t="e">
        <f ca="1">S17*(U17*(T17*VLOOKUP(N17,'Depression Treatment'!F$38:I$41,3,FALSE)+(1-T17)*VLOOKUP(N17,'Depression Treatment'!F$38:I$41,4,FALSE))+(1-U17)*(T17*VLOOKUP(N17,'Depression Treatment'!F$43:I$46,3,FALSE)+(1-T17)*VLOOKUP(N17,'Depression Treatment'!F$43:I$46,4,FALSE)))</f>
        <v>#VALUE!</v>
      </c>
      <c r="W17" s="33">
        <f t="shared" ca="1" si="6"/>
        <v>0</v>
      </c>
    </row>
    <row r="18" spans="1:23" x14ac:dyDescent="0.3">
      <c r="A18">
        <f t="shared" si="7"/>
        <v>16</v>
      </c>
      <c r="B18" s="15" t="str">
        <f ca="1">_xlfn.XLOOKUP(OFFSET('Survey Data'!$A$2,A18,0),Key!A$2:A$5,Key!B$2:B$5,"")</f>
        <v/>
      </c>
      <c r="C18" s="15">
        <f ca="1">_xlfn.XLOOKUP(OFFSET('Survey Data'!B$2,$A18,0),Key!$D$2:$D$6,Key!$E$2:$E$6,-25)</f>
        <v>-25</v>
      </c>
      <c r="D18" s="15">
        <f ca="1">_xlfn.XLOOKUP(OFFSET('Survey Data'!C$2,$A18,0),Key!$D$2:$D$6,Key!$E$2:$E$6,-25)</f>
        <v>-25</v>
      </c>
      <c r="E18" s="15">
        <f ca="1">_xlfn.XLOOKUP(OFFSET('Survey Data'!D$2,$A18,0),Key!$D$2:$D$6,Key!$E$2:$E$6,-25)</f>
        <v>-25</v>
      </c>
      <c r="F18" s="15">
        <f ca="1">_xlfn.XLOOKUP(OFFSET('Survey Data'!E$2,$A18,0),Key!$D$2:$D$6,Key!$E$2:$E$6,-25)</f>
        <v>-25</v>
      </c>
      <c r="G18" s="15">
        <f ca="1">_xlfn.XLOOKUP(OFFSET('Survey Data'!F$2,$A18,0),Key!$D$2:$D$6,Key!$E$2:$E$6,-25)</f>
        <v>-25</v>
      </c>
      <c r="H18" s="15">
        <f ca="1">_xlfn.XLOOKUP(OFFSET('Survey Data'!G$2,$A18,0),Key!$D$2:$D$6,Key!$E$2:$E$6,-25)</f>
        <v>-25</v>
      </c>
      <c r="I18" s="15">
        <f ca="1">OFFSET('Survey Data'!$H$2,A18,0)</f>
        <v>0</v>
      </c>
      <c r="J18" s="15" t="str">
        <f ca="1">_xlfn.XLOOKUP(OFFSET('Survey Data'!$R$2,A18,0),Key!$G$2:$G$3,Key!$H$2:$H$3,"")</f>
        <v/>
      </c>
      <c r="L18">
        <f t="shared" ca="1" si="0"/>
        <v>-150</v>
      </c>
      <c r="M18">
        <f t="shared" ca="1" si="1"/>
        <v>0</v>
      </c>
      <c r="N18" t="e">
        <f ca="1">VLOOKUP(M18,Key!J$2:K$101,2,FALSE)</f>
        <v>#N/A</v>
      </c>
      <c r="O18" t="e" cm="1">
        <f t="array" ref="O18">_xlfn.IFS(COUNTIF('Survey Data'!J18:P18,"Yes")&gt;1,4,'Survey Data'!P18="Yes",1,'Survey Data'!L18="Yes",2,'Survey Data'!M18="Yes",3,'Survey Data'!J18="Yes",4,'Survey Data'!K18="Yes",4,'Survey Data'!N18="Yes",4)</f>
        <v>#N/A</v>
      </c>
      <c r="P18" t="e">
        <f t="shared" ca="1" si="2"/>
        <v>#N/A</v>
      </c>
      <c r="Q18">
        <f t="shared" ca="1" si="3"/>
        <v>1</v>
      </c>
      <c r="R18" t="b">
        <f t="shared" ca="1" si="4"/>
        <v>1</v>
      </c>
      <c r="S18" t="str">
        <f t="shared" ca="1" si="5"/>
        <v/>
      </c>
      <c r="T18" t="e">
        <f ca="1">_xlfn.XLOOKUP(P18,'Depression Treatment'!A$2:A$33,'Depression Treatment'!I$2:I$33,0)*S18</f>
        <v>#N/A</v>
      </c>
      <c r="U18">
        <f>IF(LEFT('Survey Data'!I18,8)="Employed",1,0)</f>
        <v>0</v>
      </c>
      <c r="V18" s="33" t="e">
        <f ca="1">S18*(U18*(T18*VLOOKUP(N18,'Depression Treatment'!F$38:I$41,3,FALSE)+(1-T18)*VLOOKUP(N18,'Depression Treatment'!F$38:I$41,4,FALSE))+(1-U18)*(T18*VLOOKUP(N18,'Depression Treatment'!F$43:I$46,3,FALSE)+(1-T18)*VLOOKUP(N18,'Depression Treatment'!F$43:I$46,4,FALSE)))</f>
        <v>#VALUE!</v>
      </c>
      <c r="W18" s="33">
        <f t="shared" ca="1" si="6"/>
        <v>0</v>
      </c>
    </row>
    <row r="19" spans="1:23" x14ac:dyDescent="0.3">
      <c r="A19">
        <f t="shared" si="7"/>
        <v>17</v>
      </c>
      <c r="B19" s="15" t="str">
        <f ca="1">_xlfn.XLOOKUP(OFFSET('Survey Data'!$A$2,A19,0),Key!A$2:A$5,Key!B$2:B$5,"")</f>
        <v/>
      </c>
      <c r="C19" s="15">
        <f ca="1">_xlfn.XLOOKUP(OFFSET('Survey Data'!B$2,$A19,0),Key!$D$2:$D$6,Key!$E$2:$E$6,-25)</f>
        <v>-25</v>
      </c>
      <c r="D19" s="15">
        <f ca="1">_xlfn.XLOOKUP(OFFSET('Survey Data'!C$2,$A19,0),Key!$D$2:$D$6,Key!$E$2:$E$6,-25)</f>
        <v>-25</v>
      </c>
      <c r="E19" s="15">
        <f ca="1">_xlfn.XLOOKUP(OFFSET('Survey Data'!D$2,$A19,0),Key!$D$2:$D$6,Key!$E$2:$E$6,-25)</f>
        <v>-25</v>
      </c>
      <c r="F19" s="15">
        <f ca="1">_xlfn.XLOOKUP(OFFSET('Survey Data'!E$2,$A19,0),Key!$D$2:$D$6,Key!$E$2:$E$6,-25)</f>
        <v>-25</v>
      </c>
      <c r="G19" s="15">
        <f ca="1">_xlfn.XLOOKUP(OFFSET('Survey Data'!F$2,$A19,0),Key!$D$2:$D$6,Key!$E$2:$E$6,-25)</f>
        <v>-25</v>
      </c>
      <c r="H19" s="15">
        <f ca="1">_xlfn.XLOOKUP(OFFSET('Survey Data'!G$2,$A19,0),Key!$D$2:$D$6,Key!$E$2:$E$6,-25)</f>
        <v>-25</v>
      </c>
      <c r="I19" s="15">
        <f ca="1">OFFSET('Survey Data'!$H$2,A19,0)</f>
        <v>0</v>
      </c>
      <c r="J19" s="15" t="str">
        <f ca="1">_xlfn.XLOOKUP(OFFSET('Survey Data'!$R$2,A19,0),Key!$G$2:$G$3,Key!$H$2:$H$3,"")</f>
        <v/>
      </c>
      <c r="L19">
        <f t="shared" ca="1" si="0"/>
        <v>-150</v>
      </c>
      <c r="M19">
        <f t="shared" ca="1" si="1"/>
        <v>0</v>
      </c>
      <c r="N19" t="e">
        <f ca="1">VLOOKUP(M19,Key!J$2:K$101,2,FALSE)</f>
        <v>#N/A</v>
      </c>
      <c r="O19" t="e" cm="1">
        <f t="array" ref="O19">_xlfn.IFS(COUNTIF('Survey Data'!J19:P19,"Yes")&gt;1,4,'Survey Data'!P19="Yes",1,'Survey Data'!L19="Yes",2,'Survey Data'!M19="Yes",3,'Survey Data'!J19="Yes",4,'Survey Data'!K19="Yes",4,'Survey Data'!N19="Yes",4)</f>
        <v>#N/A</v>
      </c>
      <c r="P19" t="e">
        <f t="shared" ca="1" si="2"/>
        <v>#N/A</v>
      </c>
      <c r="Q19">
        <f t="shared" ca="1" si="3"/>
        <v>1</v>
      </c>
      <c r="R19" t="b">
        <f t="shared" ca="1" si="4"/>
        <v>1</v>
      </c>
      <c r="S19" t="str">
        <f t="shared" ca="1" si="5"/>
        <v/>
      </c>
      <c r="T19" t="e">
        <f ca="1">_xlfn.XLOOKUP(P19,'Depression Treatment'!A$2:A$33,'Depression Treatment'!I$2:I$33,0)*S19</f>
        <v>#N/A</v>
      </c>
      <c r="U19">
        <f>IF(LEFT('Survey Data'!I19,8)="Employed",1,0)</f>
        <v>0</v>
      </c>
      <c r="V19" s="33" t="e">
        <f ca="1">S19*(U19*(T19*VLOOKUP(N19,'Depression Treatment'!F$38:I$41,3,FALSE)+(1-T19)*VLOOKUP(N19,'Depression Treatment'!F$38:I$41,4,FALSE))+(1-U19)*(T19*VLOOKUP(N19,'Depression Treatment'!F$43:I$46,3,FALSE)+(1-T19)*VLOOKUP(N19,'Depression Treatment'!F$43:I$46,4,FALSE)))</f>
        <v>#VALUE!</v>
      </c>
      <c r="W19" s="33">
        <f t="shared" ca="1" si="6"/>
        <v>0</v>
      </c>
    </row>
    <row r="20" spans="1:23" x14ac:dyDescent="0.3">
      <c r="A20">
        <f t="shared" si="7"/>
        <v>18</v>
      </c>
      <c r="B20" s="15" t="str">
        <f ca="1">_xlfn.XLOOKUP(OFFSET('Survey Data'!$A$2,A20,0),Key!A$2:A$5,Key!B$2:B$5,"")</f>
        <v/>
      </c>
      <c r="C20" s="15">
        <f ca="1">_xlfn.XLOOKUP(OFFSET('Survey Data'!B$2,$A20,0),Key!$D$2:$D$6,Key!$E$2:$E$6,-25)</f>
        <v>-25</v>
      </c>
      <c r="D20" s="15">
        <f ca="1">_xlfn.XLOOKUP(OFFSET('Survey Data'!C$2,$A20,0),Key!$D$2:$D$6,Key!$E$2:$E$6,-25)</f>
        <v>-25</v>
      </c>
      <c r="E20" s="15">
        <f ca="1">_xlfn.XLOOKUP(OFFSET('Survey Data'!D$2,$A20,0),Key!$D$2:$D$6,Key!$E$2:$E$6,-25)</f>
        <v>-25</v>
      </c>
      <c r="F20" s="15">
        <f ca="1">_xlfn.XLOOKUP(OFFSET('Survey Data'!E$2,$A20,0),Key!$D$2:$D$6,Key!$E$2:$E$6,-25)</f>
        <v>-25</v>
      </c>
      <c r="G20" s="15">
        <f ca="1">_xlfn.XLOOKUP(OFFSET('Survey Data'!F$2,$A20,0),Key!$D$2:$D$6,Key!$E$2:$E$6,-25)</f>
        <v>-25</v>
      </c>
      <c r="H20" s="15">
        <f ca="1">_xlfn.XLOOKUP(OFFSET('Survey Data'!G$2,$A20,0),Key!$D$2:$D$6,Key!$E$2:$E$6,-25)</f>
        <v>-25</v>
      </c>
      <c r="I20" s="15">
        <f ca="1">OFFSET('Survey Data'!$H$2,A20,0)</f>
        <v>0</v>
      </c>
      <c r="J20" s="15" t="str">
        <f ca="1">_xlfn.XLOOKUP(OFFSET('Survey Data'!$R$2,A20,0),Key!$G$2:$G$3,Key!$H$2:$H$3,"")</f>
        <v/>
      </c>
      <c r="L20">
        <f t="shared" ca="1" si="0"/>
        <v>-150</v>
      </c>
      <c r="M20">
        <f t="shared" ca="1" si="1"/>
        <v>0</v>
      </c>
      <c r="N20" t="e">
        <f ca="1">VLOOKUP(M20,Key!J$2:K$101,2,FALSE)</f>
        <v>#N/A</v>
      </c>
      <c r="O20" t="e" cm="1">
        <f t="array" ref="O20">_xlfn.IFS(COUNTIF('Survey Data'!J20:P20,"Yes")&gt;1,4,'Survey Data'!P20="Yes",1,'Survey Data'!L20="Yes",2,'Survey Data'!M20="Yes",3,'Survey Data'!J20="Yes",4,'Survey Data'!K20="Yes",4,'Survey Data'!N20="Yes",4)</f>
        <v>#N/A</v>
      </c>
      <c r="P20" t="e">
        <f t="shared" ca="1" si="2"/>
        <v>#N/A</v>
      </c>
      <c r="Q20">
        <f t="shared" ca="1" si="3"/>
        <v>1</v>
      </c>
      <c r="R20" t="b">
        <f t="shared" ca="1" si="4"/>
        <v>1</v>
      </c>
      <c r="S20" t="str">
        <f t="shared" ca="1" si="5"/>
        <v/>
      </c>
      <c r="T20" t="e">
        <f ca="1">_xlfn.XLOOKUP(P20,'Depression Treatment'!A$2:A$33,'Depression Treatment'!I$2:I$33,0)*S20</f>
        <v>#N/A</v>
      </c>
      <c r="U20">
        <f>IF(LEFT('Survey Data'!I20,8)="Employed",1,0)</f>
        <v>0</v>
      </c>
      <c r="V20" s="33" t="e">
        <f ca="1">S20*(U20*(T20*VLOOKUP(N20,'Depression Treatment'!F$38:I$41,3,FALSE)+(1-T20)*VLOOKUP(N20,'Depression Treatment'!F$38:I$41,4,FALSE))+(1-U20)*(T20*VLOOKUP(N20,'Depression Treatment'!F$43:I$46,3,FALSE)+(1-T20)*VLOOKUP(N20,'Depression Treatment'!F$43:I$46,4,FALSE)))</f>
        <v>#VALUE!</v>
      </c>
      <c r="W20" s="33">
        <f t="shared" ca="1" si="6"/>
        <v>0</v>
      </c>
    </row>
    <row r="21" spans="1:23" x14ac:dyDescent="0.3">
      <c r="A21">
        <f t="shared" si="7"/>
        <v>19</v>
      </c>
      <c r="B21" s="15" t="str">
        <f ca="1">_xlfn.XLOOKUP(OFFSET('Survey Data'!$A$2,A21,0),Key!A$2:A$5,Key!B$2:B$5,"")</f>
        <v/>
      </c>
      <c r="C21" s="15">
        <f ca="1">_xlfn.XLOOKUP(OFFSET('Survey Data'!B$2,$A21,0),Key!$D$2:$D$6,Key!$E$2:$E$6,-25)</f>
        <v>-25</v>
      </c>
      <c r="D21" s="15">
        <f ca="1">_xlfn.XLOOKUP(OFFSET('Survey Data'!C$2,$A21,0),Key!$D$2:$D$6,Key!$E$2:$E$6,-25)</f>
        <v>-25</v>
      </c>
      <c r="E21" s="15">
        <f ca="1">_xlfn.XLOOKUP(OFFSET('Survey Data'!D$2,$A21,0),Key!$D$2:$D$6,Key!$E$2:$E$6,-25)</f>
        <v>-25</v>
      </c>
      <c r="F21" s="15">
        <f ca="1">_xlfn.XLOOKUP(OFFSET('Survey Data'!E$2,$A21,0),Key!$D$2:$D$6,Key!$E$2:$E$6,-25)</f>
        <v>-25</v>
      </c>
      <c r="G21" s="15">
        <f ca="1">_xlfn.XLOOKUP(OFFSET('Survey Data'!F$2,$A21,0),Key!$D$2:$D$6,Key!$E$2:$E$6,-25)</f>
        <v>-25</v>
      </c>
      <c r="H21" s="15">
        <f ca="1">_xlfn.XLOOKUP(OFFSET('Survey Data'!G$2,$A21,0),Key!$D$2:$D$6,Key!$E$2:$E$6,-25)</f>
        <v>-25</v>
      </c>
      <c r="I21" s="15">
        <f ca="1">OFFSET('Survey Data'!$H$2,A21,0)</f>
        <v>0</v>
      </c>
      <c r="J21" s="15" t="str">
        <f ca="1">_xlfn.XLOOKUP(OFFSET('Survey Data'!$R$2,A21,0),Key!$G$2:$G$3,Key!$H$2:$H$3,"")</f>
        <v/>
      </c>
      <c r="L21">
        <f t="shared" ca="1" si="0"/>
        <v>-150</v>
      </c>
      <c r="M21">
        <f t="shared" ca="1" si="1"/>
        <v>0</v>
      </c>
      <c r="N21" t="e">
        <f ca="1">VLOOKUP(M21,Key!J$2:K$101,2,FALSE)</f>
        <v>#N/A</v>
      </c>
      <c r="O21" t="e" cm="1">
        <f t="array" ref="O21">_xlfn.IFS(COUNTIF('Survey Data'!J21:P21,"Yes")&gt;1,4,'Survey Data'!P21="Yes",1,'Survey Data'!L21="Yes",2,'Survey Data'!M21="Yes",3,'Survey Data'!J21="Yes",4,'Survey Data'!K21="Yes",4,'Survey Data'!N21="Yes",4)</f>
        <v>#N/A</v>
      </c>
      <c r="P21" t="e">
        <f t="shared" ca="1" si="2"/>
        <v>#N/A</v>
      </c>
      <c r="Q21">
        <f t="shared" ca="1" si="3"/>
        <v>1</v>
      </c>
      <c r="R21" t="b">
        <f t="shared" ca="1" si="4"/>
        <v>1</v>
      </c>
      <c r="S21" t="str">
        <f t="shared" ca="1" si="5"/>
        <v/>
      </c>
      <c r="T21" t="e">
        <f ca="1">_xlfn.XLOOKUP(P21,'Depression Treatment'!A$2:A$33,'Depression Treatment'!I$2:I$33,0)*S21</f>
        <v>#N/A</v>
      </c>
      <c r="U21">
        <f>IF(LEFT('Survey Data'!I21,8)="Employed",1,0)</f>
        <v>0</v>
      </c>
      <c r="V21" s="33" t="e">
        <f ca="1">S21*(U21*(T21*VLOOKUP(N21,'Depression Treatment'!F$38:I$41,3,FALSE)+(1-T21)*VLOOKUP(N21,'Depression Treatment'!F$38:I$41,4,FALSE))+(1-U21)*(T21*VLOOKUP(N21,'Depression Treatment'!F$43:I$46,3,FALSE)+(1-T21)*VLOOKUP(N21,'Depression Treatment'!F$43:I$46,4,FALSE)))</f>
        <v>#VALUE!</v>
      </c>
      <c r="W21" s="33">
        <f t="shared" ca="1" si="6"/>
        <v>0</v>
      </c>
    </row>
    <row r="22" spans="1:23" x14ac:dyDescent="0.3">
      <c r="A22">
        <f t="shared" si="7"/>
        <v>20</v>
      </c>
      <c r="B22" s="15" t="str">
        <f ca="1">_xlfn.XLOOKUP(OFFSET('Survey Data'!$A$2,A22,0),Key!A$2:A$5,Key!B$2:B$5,"")</f>
        <v/>
      </c>
      <c r="C22" s="15">
        <f ca="1">_xlfn.XLOOKUP(OFFSET('Survey Data'!B$2,$A22,0),Key!$D$2:$D$6,Key!$E$2:$E$6,-25)</f>
        <v>-25</v>
      </c>
      <c r="D22" s="15">
        <f ca="1">_xlfn.XLOOKUP(OFFSET('Survey Data'!C$2,$A22,0),Key!$D$2:$D$6,Key!$E$2:$E$6,-25)</f>
        <v>-25</v>
      </c>
      <c r="E22" s="15">
        <f ca="1">_xlfn.XLOOKUP(OFFSET('Survey Data'!D$2,$A22,0),Key!$D$2:$D$6,Key!$E$2:$E$6,-25)</f>
        <v>-25</v>
      </c>
      <c r="F22" s="15">
        <f ca="1">_xlfn.XLOOKUP(OFFSET('Survey Data'!E$2,$A22,0),Key!$D$2:$D$6,Key!$E$2:$E$6,-25)</f>
        <v>-25</v>
      </c>
      <c r="G22" s="15">
        <f ca="1">_xlfn.XLOOKUP(OFFSET('Survey Data'!F$2,$A22,0),Key!$D$2:$D$6,Key!$E$2:$E$6,-25)</f>
        <v>-25</v>
      </c>
      <c r="H22" s="15">
        <f ca="1">_xlfn.XLOOKUP(OFFSET('Survey Data'!G$2,$A22,0),Key!$D$2:$D$6,Key!$E$2:$E$6,-25)</f>
        <v>-25</v>
      </c>
      <c r="I22" s="15">
        <f ca="1">OFFSET('Survey Data'!$H$2,A22,0)</f>
        <v>0</v>
      </c>
      <c r="J22" s="15" t="str">
        <f ca="1">_xlfn.XLOOKUP(OFFSET('Survey Data'!$R$2,A22,0),Key!$G$2:$G$3,Key!$H$2:$H$3,"")</f>
        <v/>
      </c>
      <c r="L22">
        <f t="shared" ca="1" si="0"/>
        <v>-150</v>
      </c>
      <c r="M22">
        <f t="shared" ca="1" si="1"/>
        <v>0</v>
      </c>
      <c r="N22" t="e">
        <f ca="1">VLOOKUP(M22,Key!J$2:K$101,2,FALSE)</f>
        <v>#N/A</v>
      </c>
      <c r="O22" t="e" cm="1">
        <f t="array" ref="O22">_xlfn.IFS(COUNTIF('Survey Data'!J22:P22,"Yes")&gt;1,4,'Survey Data'!P22="Yes",1,'Survey Data'!L22="Yes",2,'Survey Data'!M22="Yes",3,'Survey Data'!J22="Yes",4,'Survey Data'!K22="Yes",4,'Survey Data'!N22="Yes",4)</f>
        <v>#N/A</v>
      </c>
      <c r="P22" t="e">
        <f t="shared" ca="1" si="2"/>
        <v>#N/A</v>
      </c>
      <c r="Q22">
        <f t="shared" ca="1" si="3"/>
        <v>1</v>
      </c>
      <c r="R22" t="b">
        <f t="shared" ca="1" si="4"/>
        <v>1</v>
      </c>
      <c r="S22" t="str">
        <f t="shared" ca="1" si="5"/>
        <v/>
      </c>
      <c r="T22" t="e">
        <f ca="1">_xlfn.XLOOKUP(P22,'Depression Treatment'!A$2:A$33,'Depression Treatment'!I$2:I$33,0)*S22</f>
        <v>#N/A</v>
      </c>
      <c r="U22">
        <f>IF(LEFT('Survey Data'!I22,8)="Employed",1,0)</f>
        <v>0</v>
      </c>
      <c r="V22" s="33" t="e">
        <f ca="1">S22*(U22*(T22*VLOOKUP(N22,'Depression Treatment'!F$38:I$41,3,FALSE)+(1-T22)*VLOOKUP(N22,'Depression Treatment'!F$38:I$41,4,FALSE))+(1-U22)*(T22*VLOOKUP(N22,'Depression Treatment'!F$43:I$46,3,FALSE)+(1-T22)*VLOOKUP(N22,'Depression Treatment'!F$43:I$46,4,FALSE)))</f>
        <v>#VALUE!</v>
      </c>
      <c r="W22" s="33">
        <f t="shared" ca="1" si="6"/>
        <v>0</v>
      </c>
    </row>
    <row r="23" spans="1:23" x14ac:dyDescent="0.3">
      <c r="A23">
        <f t="shared" si="7"/>
        <v>21</v>
      </c>
      <c r="B23" s="15" t="str">
        <f ca="1">_xlfn.XLOOKUP(OFFSET('Survey Data'!$A$2,A23,0),Key!A$2:A$5,Key!B$2:B$5,"")</f>
        <v/>
      </c>
      <c r="C23" s="15">
        <f ca="1">_xlfn.XLOOKUP(OFFSET('Survey Data'!B$2,$A23,0),Key!$D$2:$D$6,Key!$E$2:$E$6,-25)</f>
        <v>-25</v>
      </c>
      <c r="D23" s="15">
        <f ca="1">_xlfn.XLOOKUP(OFFSET('Survey Data'!C$2,$A23,0),Key!$D$2:$D$6,Key!$E$2:$E$6,-25)</f>
        <v>-25</v>
      </c>
      <c r="E23" s="15">
        <f ca="1">_xlfn.XLOOKUP(OFFSET('Survey Data'!D$2,$A23,0),Key!$D$2:$D$6,Key!$E$2:$E$6,-25)</f>
        <v>-25</v>
      </c>
      <c r="F23" s="15">
        <f ca="1">_xlfn.XLOOKUP(OFFSET('Survey Data'!E$2,$A23,0),Key!$D$2:$D$6,Key!$E$2:$E$6,-25)</f>
        <v>-25</v>
      </c>
      <c r="G23" s="15">
        <f ca="1">_xlfn.XLOOKUP(OFFSET('Survey Data'!F$2,$A23,0),Key!$D$2:$D$6,Key!$E$2:$E$6,-25)</f>
        <v>-25</v>
      </c>
      <c r="H23" s="15">
        <f ca="1">_xlfn.XLOOKUP(OFFSET('Survey Data'!G$2,$A23,0),Key!$D$2:$D$6,Key!$E$2:$E$6,-25)</f>
        <v>-25</v>
      </c>
      <c r="I23" s="15">
        <f ca="1">OFFSET('Survey Data'!$H$2,A23,0)</f>
        <v>0</v>
      </c>
      <c r="J23" s="15" t="str">
        <f ca="1">_xlfn.XLOOKUP(OFFSET('Survey Data'!$R$2,A23,0),Key!$G$2:$G$3,Key!$H$2:$H$3,"")</f>
        <v/>
      </c>
      <c r="L23">
        <f t="shared" ca="1" si="0"/>
        <v>-150</v>
      </c>
      <c r="M23">
        <f t="shared" ca="1" si="1"/>
        <v>0</v>
      </c>
      <c r="N23" t="e">
        <f ca="1">VLOOKUP(M23,Key!J$2:K$101,2,FALSE)</f>
        <v>#N/A</v>
      </c>
      <c r="O23" t="e" cm="1">
        <f t="array" ref="O23">_xlfn.IFS(COUNTIF('Survey Data'!J23:P23,"Yes")&gt;1,4,'Survey Data'!P23="Yes",1,'Survey Data'!L23="Yes",2,'Survey Data'!M23="Yes",3,'Survey Data'!J23="Yes",4,'Survey Data'!K23="Yes",4,'Survey Data'!N23="Yes",4)</f>
        <v>#N/A</v>
      </c>
      <c r="P23" t="e">
        <f t="shared" ca="1" si="2"/>
        <v>#N/A</v>
      </c>
      <c r="Q23">
        <f t="shared" ca="1" si="3"/>
        <v>1</v>
      </c>
      <c r="R23" t="b">
        <f t="shared" ca="1" si="4"/>
        <v>1</v>
      </c>
      <c r="S23" t="str">
        <f t="shared" ca="1" si="5"/>
        <v/>
      </c>
      <c r="T23" t="e">
        <f ca="1">_xlfn.XLOOKUP(P23,'Depression Treatment'!A$2:A$33,'Depression Treatment'!I$2:I$33,0)*S23</f>
        <v>#N/A</v>
      </c>
      <c r="U23">
        <f>IF(LEFT('Survey Data'!I23,8)="Employed",1,0)</f>
        <v>0</v>
      </c>
      <c r="V23" s="33" t="e">
        <f ca="1">S23*(U23*(T23*VLOOKUP(N23,'Depression Treatment'!F$38:I$41,3,FALSE)+(1-T23)*VLOOKUP(N23,'Depression Treatment'!F$38:I$41,4,FALSE))+(1-U23)*(T23*VLOOKUP(N23,'Depression Treatment'!F$43:I$46,3,FALSE)+(1-T23)*VLOOKUP(N23,'Depression Treatment'!F$43:I$46,4,FALSE)))</f>
        <v>#VALUE!</v>
      </c>
      <c r="W23" s="33">
        <f t="shared" ca="1" si="6"/>
        <v>0</v>
      </c>
    </row>
    <row r="24" spans="1:23" x14ac:dyDescent="0.3">
      <c r="A24">
        <f t="shared" si="7"/>
        <v>22</v>
      </c>
      <c r="B24" s="15" t="str">
        <f ca="1">_xlfn.XLOOKUP(OFFSET('Survey Data'!$A$2,A24,0),Key!A$2:A$5,Key!B$2:B$5,"")</f>
        <v/>
      </c>
      <c r="C24" s="15">
        <f ca="1">_xlfn.XLOOKUP(OFFSET('Survey Data'!B$2,$A24,0),Key!$D$2:$D$6,Key!$E$2:$E$6,-25)</f>
        <v>-25</v>
      </c>
      <c r="D24" s="15">
        <f ca="1">_xlfn.XLOOKUP(OFFSET('Survey Data'!C$2,$A24,0),Key!$D$2:$D$6,Key!$E$2:$E$6,-25)</f>
        <v>-25</v>
      </c>
      <c r="E24" s="15">
        <f ca="1">_xlfn.XLOOKUP(OFFSET('Survey Data'!D$2,$A24,0),Key!$D$2:$D$6,Key!$E$2:$E$6,-25)</f>
        <v>-25</v>
      </c>
      <c r="F24" s="15">
        <f ca="1">_xlfn.XLOOKUP(OFFSET('Survey Data'!E$2,$A24,0),Key!$D$2:$D$6,Key!$E$2:$E$6,-25)</f>
        <v>-25</v>
      </c>
      <c r="G24" s="15">
        <f ca="1">_xlfn.XLOOKUP(OFFSET('Survey Data'!F$2,$A24,0),Key!$D$2:$D$6,Key!$E$2:$E$6,-25)</f>
        <v>-25</v>
      </c>
      <c r="H24" s="15">
        <f ca="1">_xlfn.XLOOKUP(OFFSET('Survey Data'!G$2,$A24,0),Key!$D$2:$D$6,Key!$E$2:$E$6,-25)</f>
        <v>-25</v>
      </c>
      <c r="I24" s="15">
        <f ca="1">OFFSET('Survey Data'!$H$2,A24,0)</f>
        <v>0</v>
      </c>
      <c r="J24" s="15" t="str">
        <f ca="1">_xlfn.XLOOKUP(OFFSET('Survey Data'!$R$2,A24,0),Key!$G$2:$G$3,Key!$H$2:$H$3,"")</f>
        <v/>
      </c>
      <c r="L24">
        <f t="shared" ca="1" si="0"/>
        <v>-150</v>
      </c>
      <c r="M24">
        <f t="shared" ca="1" si="1"/>
        <v>0</v>
      </c>
      <c r="N24" t="e">
        <f ca="1">VLOOKUP(M24,Key!J$2:K$101,2,FALSE)</f>
        <v>#N/A</v>
      </c>
      <c r="O24" t="e" cm="1">
        <f t="array" ref="O24">_xlfn.IFS(COUNTIF('Survey Data'!J24:P24,"Yes")&gt;1,4,'Survey Data'!P24="Yes",1,'Survey Data'!L24="Yes",2,'Survey Data'!M24="Yes",3,'Survey Data'!J24="Yes",4,'Survey Data'!K24="Yes",4,'Survey Data'!N24="Yes",4)</f>
        <v>#N/A</v>
      </c>
      <c r="P24" t="e">
        <f t="shared" ca="1" si="2"/>
        <v>#N/A</v>
      </c>
      <c r="Q24">
        <f t="shared" ca="1" si="3"/>
        <v>1</v>
      </c>
      <c r="R24" t="b">
        <f t="shared" ca="1" si="4"/>
        <v>1</v>
      </c>
      <c r="S24" t="str">
        <f t="shared" ca="1" si="5"/>
        <v/>
      </c>
      <c r="T24" t="e">
        <f ca="1">_xlfn.XLOOKUP(P24,'Depression Treatment'!A$2:A$33,'Depression Treatment'!I$2:I$33,0)*S24</f>
        <v>#N/A</v>
      </c>
      <c r="U24">
        <f>IF(LEFT('Survey Data'!I24,8)="Employed",1,0)</f>
        <v>0</v>
      </c>
      <c r="V24" s="33" t="e">
        <f ca="1">S24*(U24*(T24*VLOOKUP(N24,'Depression Treatment'!F$38:I$41,3,FALSE)+(1-T24)*VLOOKUP(N24,'Depression Treatment'!F$38:I$41,4,FALSE))+(1-U24)*(T24*VLOOKUP(N24,'Depression Treatment'!F$43:I$46,3,FALSE)+(1-T24)*VLOOKUP(N24,'Depression Treatment'!F$43:I$46,4,FALSE)))</f>
        <v>#VALUE!</v>
      </c>
      <c r="W24" s="33">
        <f t="shared" ca="1" si="6"/>
        <v>0</v>
      </c>
    </row>
    <row r="25" spans="1:23" x14ac:dyDescent="0.3">
      <c r="A25">
        <f t="shared" si="7"/>
        <v>23</v>
      </c>
      <c r="B25" s="15" t="str">
        <f ca="1">_xlfn.XLOOKUP(OFFSET('Survey Data'!$A$2,A25,0),Key!A$2:A$5,Key!B$2:B$5,"")</f>
        <v/>
      </c>
      <c r="C25" s="15">
        <f ca="1">_xlfn.XLOOKUP(OFFSET('Survey Data'!B$2,$A25,0),Key!$D$2:$D$6,Key!$E$2:$E$6,-25)</f>
        <v>-25</v>
      </c>
      <c r="D25" s="15">
        <f ca="1">_xlfn.XLOOKUP(OFFSET('Survey Data'!C$2,$A25,0),Key!$D$2:$D$6,Key!$E$2:$E$6,-25)</f>
        <v>-25</v>
      </c>
      <c r="E25" s="15">
        <f ca="1">_xlfn.XLOOKUP(OFFSET('Survey Data'!D$2,$A25,0),Key!$D$2:$D$6,Key!$E$2:$E$6,-25)</f>
        <v>-25</v>
      </c>
      <c r="F25" s="15">
        <f ca="1">_xlfn.XLOOKUP(OFFSET('Survey Data'!E$2,$A25,0),Key!$D$2:$D$6,Key!$E$2:$E$6,-25)</f>
        <v>-25</v>
      </c>
      <c r="G25" s="15">
        <f ca="1">_xlfn.XLOOKUP(OFFSET('Survey Data'!F$2,$A25,0),Key!$D$2:$D$6,Key!$E$2:$E$6,-25)</f>
        <v>-25</v>
      </c>
      <c r="H25" s="15">
        <f ca="1">_xlfn.XLOOKUP(OFFSET('Survey Data'!G$2,$A25,0),Key!$D$2:$D$6,Key!$E$2:$E$6,-25)</f>
        <v>-25</v>
      </c>
      <c r="I25" s="15">
        <f ca="1">OFFSET('Survey Data'!$H$2,A25,0)</f>
        <v>0</v>
      </c>
      <c r="J25" s="15" t="str">
        <f ca="1">_xlfn.XLOOKUP(OFFSET('Survey Data'!$R$2,A25,0),Key!$G$2:$G$3,Key!$H$2:$H$3,"")</f>
        <v/>
      </c>
      <c r="L25">
        <f t="shared" ca="1" si="0"/>
        <v>-150</v>
      </c>
      <c r="M25">
        <f t="shared" ca="1" si="1"/>
        <v>0</v>
      </c>
      <c r="N25" t="e">
        <f ca="1">VLOOKUP(M25,Key!J$2:K$101,2,FALSE)</f>
        <v>#N/A</v>
      </c>
      <c r="O25" t="e" cm="1">
        <f t="array" ref="O25">_xlfn.IFS(COUNTIF('Survey Data'!J25:P25,"Yes")&gt;1,4,'Survey Data'!P25="Yes",1,'Survey Data'!L25="Yes",2,'Survey Data'!M25="Yes",3,'Survey Data'!J25="Yes",4,'Survey Data'!K25="Yes",4,'Survey Data'!N25="Yes",4)</f>
        <v>#N/A</v>
      </c>
      <c r="P25" t="e">
        <f t="shared" ca="1" si="2"/>
        <v>#N/A</v>
      </c>
      <c r="Q25">
        <f t="shared" ca="1" si="3"/>
        <v>1</v>
      </c>
      <c r="R25" t="b">
        <f t="shared" ca="1" si="4"/>
        <v>1</v>
      </c>
      <c r="S25" t="str">
        <f t="shared" ca="1" si="5"/>
        <v/>
      </c>
      <c r="T25" t="e">
        <f ca="1">_xlfn.XLOOKUP(P25,'Depression Treatment'!A$2:A$33,'Depression Treatment'!I$2:I$33,0)*S25</f>
        <v>#N/A</v>
      </c>
      <c r="U25">
        <f>IF(LEFT('Survey Data'!I25,8)="Employed",1,0)</f>
        <v>0</v>
      </c>
      <c r="V25" s="33" t="e">
        <f ca="1">S25*(U25*(T25*VLOOKUP(N25,'Depression Treatment'!F$38:I$41,3,FALSE)+(1-T25)*VLOOKUP(N25,'Depression Treatment'!F$38:I$41,4,FALSE))+(1-U25)*(T25*VLOOKUP(N25,'Depression Treatment'!F$43:I$46,3,FALSE)+(1-T25)*VLOOKUP(N25,'Depression Treatment'!F$43:I$46,4,FALSE)))</f>
        <v>#VALUE!</v>
      </c>
      <c r="W25" s="33">
        <f t="shared" ca="1" si="6"/>
        <v>0</v>
      </c>
    </row>
    <row r="26" spans="1:23" x14ac:dyDescent="0.3">
      <c r="A26">
        <f t="shared" si="7"/>
        <v>24</v>
      </c>
      <c r="B26" s="15" t="str">
        <f ca="1">_xlfn.XLOOKUP(OFFSET('Survey Data'!$A$2,A26,0),Key!A$2:A$5,Key!B$2:B$5,"")</f>
        <v/>
      </c>
      <c r="C26" s="15">
        <f ca="1">_xlfn.XLOOKUP(OFFSET('Survey Data'!B$2,$A26,0),Key!$D$2:$D$6,Key!$E$2:$E$6,-25)</f>
        <v>-25</v>
      </c>
      <c r="D26" s="15">
        <f ca="1">_xlfn.XLOOKUP(OFFSET('Survey Data'!C$2,$A26,0),Key!$D$2:$D$6,Key!$E$2:$E$6,-25)</f>
        <v>-25</v>
      </c>
      <c r="E26" s="15">
        <f ca="1">_xlfn.XLOOKUP(OFFSET('Survey Data'!D$2,$A26,0),Key!$D$2:$D$6,Key!$E$2:$E$6,-25)</f>
        <v>-25</v>
      </c>
      <c r="F26" s="15">
        <f ca="1">_xlfn.XLOOKUP(OFFSET('Survey Data'!E$2,$A26,0),Key!$D$2:$D$6,Key!$E$2:$E$6,-25)</f>
        <v>-25</v>
      </c>
      <c r="G26" s="15">
        <f ca="1">_xlfn.XLOOKUP(OFFSET('Survey Data'!F$2,$A26,0),Key!$D$2:$D$6,Key!$E$2:$E$6,-25)</f>
        <v>-25</v>
      </c>
      <c r="H26" s="15">
        <f ca="1">_xlfn.XLOOKUP(OFFSET('Survey Data'!G$2,$A26,0),Key!$D$2:$D$6,Key!$E$2:$E$6,-25)</f>
        <v>-25</v>
      </c>
      <c r="I26" s="15">
        <f ca="1">OFFSET('Survey Data'!$H$2,A26,0)</f>
        <v>0</v>
      </c>
      <c r="J26" s="15" t="str">
        <f ca="1">_xlfn.XLOOKUP(OFFSET('Survey Data'!$R$2,A26,0),Key!$G$2:$G$3,Key!$H$2:$H$3,"")</f>
        <v/>
      </c>
      <c r="L26">
        <f t="shared" ca="1" si="0"/>
        <v>-150</v>
      </c>
      <c r="M26">
        <f t="shared" ca="1" si="1"/>
        <v>0</v>
      </c>
      <c r="N26" t="e">
        <f ca="1">VLOOKUP(M26,Key!J$2:K$101,2,FALSE)</f>
        <v>#N/A</v>
      </c>
      <c r="O26" t="e" cm="1">
        <f t="array" ref="O26">_xlfn.IFS(COUNTIF('Survey Data'!J26:P26,"Yes")&gt;1,4,'Survey Data'!P26="Yes",1,'Survey Data'!L26="Yes",2,'Survey Data'!M26="Yes",3,'Survey Data'!J26="Yes",4,'Survey Data'!K26="Yes",4,'Survey Data'!N26="Yes",4)</f>
        <v>#N/A</v>
      </c>
      <c r="P26" t="e">
        <f t="shared" ca="1" si="2"/>
        <v>#N/A</v>
      </c>
      <c r="Q26">
        <f t="shared" ca="1" si="3"/>
        <v>1</v>
      </c>
      <c r="R26" t="b">
        <f t="shared" ca="1" si="4"/>
        <v>1</v>
      </c>
      <c r="S26" t="str">
        <f t="shared" ca="1" si="5"/>
        <v/>
      </c>
      <c r="T26" t="e">
        <f ca="1">_xlfn.XLOOKUP(P26,'Depression Treatment'!A$2:A$33,'Depression Treatment'!I$2:I$33,0)*S26</f>
        <v>#N/A</v>
      </c>
      <c r="U26">
        <f>IF(LEFT('Survey Data'!I26,8)="Employed",1,0)</f>
        <v>0</v>
      </c>
      <c r="V26" s="33" t="e">
        <f ca="1">S26*(U26*(T26*VLOOKUP(N26,'Depression Treatment'!F$38:I$41,3,FALSE)+(1-T26)*VLOOKUP(N26,'Depression Treatment'!F$38:I$41,4,FALSE))+(1-U26)*(T26*VLOOKUP(N26,'Depression Treatment'!F$43:I$46,3,FALSE)+(1-T26)*VLOOKUP(N26,'Depression Treatment'!F$43:I$46,4,FALSE)))</f>
        <v>#VALUE!</v>
      </c>
      <c r="W26" s="33">
        <f t="shared" ca="1" si="6"/>
        <v>0</v>
      </c>
    </row>
    <row r="27" spans="1:23" x14ac:dyDescent="0.3">
      <c r="A27">
        <f t="shared" si="7"/>
        <v>25</v>
      </c>
      <c r="B27" s="15" t="str">
        <f ca="1">_xlfn.XLOOKUP(OFFSET('Survey Data'!$A$2,A27,0),Key!A$2:A$5,Key!B$2:B$5,"")</f>
        <v/>
      </c>
      <c r="C27" s="15">
        <f ca="1">_xlfn.XLOOKUP(OFFSET('Survey Data'!B$2,$A27,0),Key!$D$2:$D$6,Key!$E$2:$E$6,-25)</f>
        <v>-25</v>
      </c>
      <c r="D27" s="15">
        <f ca="1">_xlfn.XLOOKUP(OFFSET('Survey Data'!C$2,$A27,0),Key!$D$2:$D$6,Key!$E$2:$E$6,-25)</f>
        <v>-25</v>
      </c>
      <c r="E27" s="15">
        <f ca="1">_xlfn.XLOOKUP(OFFSET('Survey Data'!D$2,$A27,0),Key!$D$2:$D$6,Key!$E$2:$E$6,-25)</f>
        <v>-25</v>
      </c>
      <c r="F27" s="15">
        <f ca="1">_xlfn.XLOOKUP(OFFSET('Survey Data'!E$2,$A27,0),Key!$D$2:$D$6,Key!$E$2:$E$6,-25)</f>
        <v>-25</v>
      </c>
      <c r="G27" s="15">
        <f ca="1">_xlfn.XLOOKUP(OFFSET('Survey Data'!F$2,$A27,0),Key!$D$2:$D$6,Key!$E$2:$E$6,-25)</f>
        <v>-25</v>
      </c>
      <c r="H27" s="15">
        <f ca="1">_xlfn.XLOOKUP(OFFSET('Survey Data'!G$2,$A27,0),Key!$D$2:$D$6,Key!$E$2:$E$6,-25)</f>
        <v>-25</v>
      </c>
      <c r="I27" s="15">
        <f ca="1">OFFSET('Survey Data'!$H$2,A27,0)</f>
        <v>0</v>
      </c>
      <c r="J27" s="15" t="str">
        <f ca="1">_xlfn.XLOOKUP(OFFSET('Survey Data'!$R$2,A27,0),Key!$G$2:$G$3,Key!$H$2:$H$3,"")</f>
        <v/>
      </c>
      <c r="L27">
        <f t="shared" ca="1" si="0"/>
        <v>-150</v>
      </c>
      <c r="M27">
        <f t="shared" ca="1" si="1"/>
        <v>0</v>
      </c>
      <c r="N27" t="e">
        <f ca="1">VLOOKUP(M27,Key!J$2:K$101,2,FALSE)</f>
        <v>#N/A</v>
      </c>
      <c r="O27" t="e" cm="1">
        <f t="array" ref="O27">_xlfn.IFS(COUNTIF('Survey Data'!J27:P27,"Yes")&gt;1,4,'Survey Data'!P27="Yes",1,'Survey Data'!L27="Yes",2,'Survey Data'!M27="Yes",3,'Survey Data'!J27="Yes",4,'Survey Data'!K27="Yes",4,'Survey Data'!N27="Yes",4)</f>
        <v>#N/A</v>
      </c>
      <c r="P27" t="e">
        <f t="shared" ca="1" si="2"/>
        <v>#N/A</v>
      </c>
      <c r="Q27">
        <f t="shared" ca="1" si="3"/>
        <v>1</v>
      </c>
      <c r="R27" t="b">
        <f t="shared" ca="1" si="4"/>
        <v>1</v>
      </c>
      <c r="S27" t="str">
        <f t="shared" ca="1" si="5"/>
        <v/>
      </c>
      <c r="T27" t="e">
        <f ca="1">_xlfn.XLOOKUP(P27,'Depression Treatment'!A$2:A$33,'Depression Treatment'!I$2:I$33,0)*S27</f>
        <v>#N/A</v>
      </c>
      <c r="U27">
        <f>IF(LEFT('Survey Data'!I27,8)="Employed",1,0)</f>
        <v>0</v>
      </c>
      <c r="V27" s="33" t="e">
        <f ca="1">S27*(U27*(T27*VLOOKUP(N27,'Depression Treatment'!F$38:I$41,3,FALSE)+(1-T27)*VLOOKUP(N27,'Depression Treatment'!F$38:I$41,4,FALSE))+(1-U27)*(T27*VLOOKUP(N27,'Depression Treatment'!F$43:I$46,3,FALSE)+(1-T27)*VLOOKUP(N27,'Depression Treatment'!F$43:I$46,4,FALSE)))</f>
        <v>#VALUE!</v>
      </c>
      <c r="W27" s="33">
        <f t="shared" ca="1" si="6"/>
        <v>0</v>
      </c>
    </row>
    <row r="28" spans="1:23" x14ac:dyDescent="0.3">
      <c r="A28">
        <f t="shared" si="7"/>
        <v>26</v>
      </c>
      <c r="B28" s="15" t="str">
        <f ca="1">_xlfn.XLOOKUP(OFFSET('Survey Data'!$A$2,A28,0),Key!A$2:A$5,Key!B$2:B$5,"")</f>
        <v/>
      </c>
      <c r="C28" s="15">
        <f ca="1">_xlfn.XLOOKUP(OFFSET('Survey Data'!B$2,$A28,0),Key!$D$2:$D$6,Key!$E$2:$E$6,-25)</f>
        <v>-25</v>
      </c>
      <c r="D28" s="15">
        <f ca="1">_xlfn.XLOOKUP(OFFSET('Survey Data'!C$2,$A28,0),Key!$D$2:$D$6,Key!$E$2:$E$6,-25)</f>
        <v>-25</v>
      </c>
      <c r="E28" s="15">
        <f ca="1">_xlfn.XLOOKUP(OFFSET('Survey Data'!D$2,$A28,0),Key!$D$2:$D$6,Key!$E$2:$E$6,-25)</f>
        <v>-25</v>
      </c>
      <c r="F28" s="15">
        <f ca="1">_xlfn.XLOOKUP(OFFSET('Survey Data'!E$2,$A28,0),Key!$D$2:$D$6,Key!$E$2:$E$6,-25)</f>
        <v>-25</v>
      </c>
      <c r="G28" s="15">
        <f ca="1">_xlfn.XLOOKUP(OFFSET('Survey Data'!F$2,$A28,0),Key!$D$2:$D$6,Key!$E$2:$E$6,-25)</f>
        <v>-25</v>
      </c>
      <c r="H28" s="15">
        <f ca="1">_xlfn.XLOOKUP(OFFSET('Survey Data'!G$2,$A28,0),Key!$D$2:$D$6,Key!$E$2:$E$6,-25)</f>
        <v>-25</v>
      </c>
      <c r="I28" s="15">
        <f ca="1">OFFSET('Survey Data'!$H$2,A28,0)</f>
        <v>0</v>
      </c>
      <c r="J28" s="15" t="str">
        <f ca="1">_xlfn.XLOOKUP(OFFSET('Survey Data'!$R$2,A28,0),Key!$G$2:$G$3,Key!$H$2:$H$3,"")</f>
        <v/>
      </c>
      <c r="L28">
        <f t="shared" ca="1" si="0"/>
        <v>-150</v>
      </c>
      <c r="M28">
        <f t="shared" ca="1" si="1"/>
        <v>0</v>
      </c>
      <c r="N28" t="e">
        <f ca="1">VLOOKUP(M28,Key!J$2:K$101,2,FALSE)</f>
        <v>#N/A</v>
      </c>
      <c r="O28" t="e" cm="1">
        <f t="array" ref="O28">_xlfn.IFS(COUNTIF('Survey Data'!J28:P28,"Yes")&gt;1,4,'Survey Data'!P28="Yes",1,'Survey Data'!L28="Yes",2,'Survey Data'!M28="Yes",3,'Survey Data'!J28="Yes",4,'Survey Data'!K28="Yes",4,'Survey Data'!N28="Yes",4)</f>
        <v>#N/A</v>
      </c>
      <c r="P28" t="e">
        <f t="shared" ca="1" si="2"/>
        <v>#N/A</v>
      </c>
      <c r="Q28">
        <f t="shared" ca="1" si="3"/>
        <v>1</v>
      </c>
      <c r="R28" t="b">
        <f t="shared" ca="1" si="4"/>
        <v>1</v>
      </c>
      <c r="S28" t="str">
        <f t="shared" ca="1" si="5"/>
        <v/>
      </c>
      <c r="T28" t="e">
        <f ca="1">_xlfn.XLOOKUP(P28,'Depression Treatment'!A$2:A$33,'Depression Treatment'!I$2:I$33,0)*S28</f>
        <v>#N/A</v>
      </c>
      <c r="U28">
        <f>IF(LEFT('Survey Data'!I28,8)="Employed",1,0)</f>
        <v>0</v>
      </c>
      <c r="V28" s="33" t="e">
        <f ca="1">S28*(U28*(T28*VLOOKUP(N28,'Depression Treatment'!F$38:I$41,3,FALSE)+(1-T28)*VLOOKUP(N28,'Depression Treatment'!F$38:I$41,4,FALSE))+(1-U28)*(T28*VLOOKUP(N28,'Depression Treatment'!F$43:I$46,3,FALSE)+(1-T28)*VLOOKUP(N28,'Depression Treatment'!F$43:I$46,4,FALSE)))</f>
        <v>#VALUE!</v>
      </c>
      <c r="W28" s="33">
        <f t="shared" ca="1" si="6"/>
        <v>0</v>
      </c>
    </row>
    <row r="29" spans="1:23" x14ac:dyDescent="0.3">
      <c r="A29">
        <f t="shared" si="7"/>
        <v>27</v>
      </c>
      <c r="B29" s="15" t="str">
        <f ca="1">_xlfn.XLOOKUP(OFFSET('Survey Data'!$A$2,A29,0),Key!A$2:A$5,Key!B$2:B$5,"")</f>
        <v/>
      </c>
      <c r="C29" s="15">
        <f ca="1">_xlfn.XLOOKUP(OFFSET('Survey Data'!B$2,$A29,0),Key!$D$2:$D$6,Key!$E$2:$E$6,-25)</f>
        <v>-25</v>
      </c>
      <c r="D29" s="15">
        <f ca="1">_xlfn.XLOOKUP(OFFSET('Survey Data'!C$2,$A29,0),Key!$D$2:$D$6,Key!$E$2:$E$6,-25)</f>
        <v>-25</v>
      </c>
      <c r="E29" s="15">
        <f ca="1">_xlfn.XLOOKUP(OFFSET('Survey Data'!D$2,$A29,0),Key!$D$2:$D$6,Key!$E$2:$E$6,-25)</f>
        <v>-25</v>
      </c>
      <c r="F29" s="15">
        <f ca="1">_xlfn.XLOOKUP(OFFSET('Survey Data'!E$2,$A29,0),Key!$D$2:$D$6,Key!$E$2:$E$6,-25)</f>
        <v>-25</v>
      </c>
      <c r="G29" s="15">
        <f ca="1">_xlfn.XLOOKUP(OFFSET('Survey Data'!F$2,$A29,0),Key!$D$2:$D$6,Key!$E$2:$E$6,-25)</f>
        <v>-25</v>
      </c>
      <c r="H29" s="15">
        <f ca="1">_xlfn.XLOOKUP(OFFSET('Survey Data'!G$2,$A29,0),Key!$D$2:$D$6,Key!$E$2:$E$6,-25)</f>
        <v>-25</v>
      </c>
      <c r="I29" s="15">
        <f ca="1">OFFSET('Survey Data'!$H$2,A29,0)</f>
        <v>0</v>
      </c>
      <c r="J29" s="15" t="str">
        <f ca="1">_xlfn.XLOOKUP(OFFSET('Survey Data'!$R$2,A29,0),Key!$G$2:$G$3,Key!$H$2:$H$3,"")</f>
        <v/>
      </c>
      <c r="L29">
        <f t="shared" ca="1" si="0"/>
        <v>-150</v>
      </c>
      <c r="M29">
        <f t="shared" ca="1" si="1"/>
        <v>0</v>
      </c>
      <c r="N29" t="e">
        <f ca="1">VLOOKUP(M29,Key!J$2:K$101,2,FALSE)</f>
        <v>#N/A</v>
      </c>
      <c r="O29" t="e" cm="1">
        <f t="array" ref="O29">_xlfn.IFS(COUNTIF('Survey Data'!J29:P29,"Yes")&gt;1,4,'Survey Data'!P29="Yes",1,'Survey Data'!L29="Yes",2,'Survey Data'!M29="Yes",3,'Survey Data'!J29="Yes",4,'Survey Data'!K29="Yes",4,'Survey Data'!N29="Yes",4)</f>
        <v>#N/A</v>
      </c>
      <c r="P29" t="e">
        <f t="shared" ca="1" si="2"/>
        <v>#N/A</v>
      </c>
      <c r="Q29">
        <f t="shared" ca="1" si="3"/>
        <v>1</v>
      </c>
      <c r="R29" t="b">
        <f t="shared" ca="1" si="4"/>
        <v>1</v>
      </c>
      <c r="S29" t="str">
        <f t="shared" ca="1" si="5"/>
        <v/>
      </c>
      <c r="T29" t="e">
        <f ca="1">_xlfn.XLOOKUP(P29,'Depression Treatment'!A$2:A$33,'Depression Treatment'!I$2:I$33,0)*S29</f>
        <v>#N/A</v>
      </c>
      <c r="U29">
        <f>IF(LEFT('Survey Data'!I29,8)="Employed",1,0)</f>
        <v>0</v>
      </c>
      <c r="V29" s="33" t="e">
        <f ca="1">S29*(U29*(T29*VLOOKUP(N29,'Depression Treatment'!F$38:I$41,3,FALSE)+(1-T29)*VLOOKUP(N29,'Depression Treatment'!F$38:I$41,4,FALSE))+(1-U29)*(T29*VLOOKUP(N29,'Depression Treatment'!F$43:I$46,3,FALSE)+(1-T29)*VLOOKUP(N29,'Depression Treatment'!F$43:I$46,4,FALSE)))</f>
        <v>#VALUE!</v>
      </c>
      <c r="W29" s="33">
        <f t="shared" ca="1" si="6"/>
        <v>0</v>
      </c>
    </row>
    <row r="30" spans="1:23" x14ac:dyDescent="0.3">
      <c r="A30">
        <f t="shared" si="7"/>
        <v>28</v>
      </c>
      <c r="B30" s="15" t="str">
        <f ca="1">_xlfn.XLOOKUP(OFFSET('Survey Data'!$A$2,A30,0),Key!A$2:A$5,Key!B$2:B$5,"")</f>
        <v/>
      </c>
      <c r="C30" s="15">
        <f ca="1">_xlfn.XLOOKUP(OFFSET('Survey Data'!B$2,$A30,0),Key!$D$2:$D$6,Key!$E$2:$E$6,-25)</f>
        <v>-25</v>
      </c>
      <c r="D30" s="15">
        <f ca="1">_xlfn.XLOOKUP(OFFSET('Survey Data'!C$2,$A30,0),Key!$D$2:$D$6,Key!$E$2:$E$6,-25)</f>
        <v>-25</v>
      </c>
      <c r="E30" s="15">
        <f ca="1">_xlfn.XLOOKUP(OFFSET('Survey Data'!D$2,$A30,0),Key!$D$2:$D$6,Key!$E$2:$E$6,-25)</f>
        <v>-25</v>
      </c>
      <c r="F30" s="15">
        <f ca="1">_xlfn.XLOOKUP(OFFSET('Survey Data'!E$2,$A30,0),Key!$D$2:$D$6,Key!$E$2:$E$6,-25)</f>
        <v>-25</v>
      </c>
      <c r="G30" s="15">
        <f ca="1">_xlfn.XLOOKUP(OFFSET('Survey Data'!F$2,$A30,0),Key!$D$2:$D$6,Key!$E$2:$E$6,-25)</f>
        <v>-25</v>
      </c>
      <c r="H30" s="15">
        <f ca="1">_xlfn.XLOOKUP(OFFSET('Survey Data'!G$2,$A30,0),Key!$D$2:$D$6,Key!$E$2:$E$6,-25)</f>
        <v>-25</v>
      </c>
      <c r="I30" s="15">
        <f ca="1">OFFSET('Survey Data'!$H$2,A30,0)</f>
        <v>0</v>
      </c>
      <c r="J30" s="15" t="str">
        <f ca="1">_xlfn.XLOOKUP(OFFSET('Survey Data'!$R$2,A30,0),Key!$G$2:$G$3,Key!$H$2:$H$3,"")</f>
        <v/>
      </c>
      <c r="L30">
        <f t="shared" ca="1" si="0"/>
        <v>-150</v>
      </c>
      <c r="M30">
        <f t="shared" ca="1" si="1"/>
        <v>0</v>
      </c>
      <c r="N30" t="e">
        <f ca="1">VLOOKUP(M30,Key!J$2:K$101,2,FALSE)</f>
        <v>#N/A</v>
      </c>
      <c r="O30" t="e" cm="1">
        <f t="array" ref="O30">_xlfn.IFS(COUNTIF('Survey Data'!J30:P30,"Yes")&gt;1,4,'Survey Data'!P30="Yes",1,'Survey Data'!L30="Yes",2,'Survey Data'!M30="Yes",3,'Survey Data'!J30="Yes",4,'Survey Data'!K30="Yes",4,'Survey Data'!N30="Yes",4)</f>
        <v>#N/A</v>
      </c>
      <c r="P30" t="e">
        <f t="shared" ca="1" si="2"/>
        <v>#N/A</v>
      </c>
      <c r="Q30">
        <f t="shared" ca="1" si="3"/>
        <v>1</v>
      </c>
      <c r="R30" t="b">
        <f t="shared" ca="1" si="4"/>
        <v>1</v>
      </c>
      <c r="S30" t="str">
        <f t="shared" ca="1" si="5"/>
        <v/>
      </c>
      <c r="T30" t="e">
        <f ca="1">_xlfn.XLOOKUP(P30,'Depression Treatment'!A$2:A$33,'Depression Treatment'!I$2:I$33,0)*S30</f>
        <v>#N/A</v>
      </c>
      <c r="U30">
        <f>IF(LEFT('Survey Data'!I30,8)="Employed",1,0)</f>
        <v>0</v>
      </c>
      <c r="V30" s="33" t="e">
        <f ca="1">S30*(U30*(T30*VLOOKUP(N30,'Depression Treatment'!F$38:I$41,3,FALSE)+(1-T30)*VLOOKUP(N30,'Depression Treatment'!F$38:I$41,4,FALSE))+(1-U30)*(T30*VLOOKUP(N30,'Depression Treatment'!F$43:I$46,3,FALSE)+(1-T30)*VLOOKUP(N30,'Depression Treatment'!F$43:I$46,4,FALSE)))</f>
        <v>#VALUE!</v>
      </c>
      <c r="W30" s="33">
        <f t="shared" ca="1" si="6"/>
        <v>0</v>
      </c>
    </row>
    <row r="31" spans="1:23" x14ac:dyDescent="0.3">
      <c r="A31">
        <f t="shared" si="7"/>
        <v>29</v>
      </c>
      <c r="B31" s="15" t="str">
        <f ca="1">_xlfn.XLOOKUP(OFFSET('Survey Data'!$A$2,A31,0),Key!A$2:A$5,Key!B$2:B$5,"")</f>
        <v/>
      </c>
      <c r="C31" s="15">
        <f ca="1">_xlfn.XLOOKUP(OFFSET('Survey Data'!B$2,$A31,0),Key!$D$2:$D$6,Key!$E$2:$E$6,-25)</f>
        <v>-25</v>
      </c>
      <c r="D31" s="15">
        <f ca="1">_xlfn.XLOOKUP(OFFSET('Survey Data'!C$2,$A31,0),Key!$D$2:$D$6,Key!$E$2:$E$6,-25)</f>
        <v>-25</v>
      </c>
      <c r="E31" s="15">
        <f ca="1">_xlfn.XLOOKUP(OFFSET('Survey Data'!D$2,$A31,0),Key!$D$2:$D$6,Key!$E$2:$E$6,-25)</f>
        <v>-25</v>
      </c>
      <c r="F31" s="15">
        <f ca="1">_xlfn.XLOOKUP(OFFSET('Survey Data'!E$2,$A31,0),Key!$D$2:$D$6,Key!$E$2:$E$6,-25)</f>
        <v>-25</v>
      </c>
      <c r="G31" s="15">
        <f ca="1">_xlfn.XLOOKUP(OFFSET('Survey Data'!F$2,$A31,0),Key!$D$2:$D$6,Key!$E$2:$E$6,-25)</f>
        <v>-25</v>
      </c>
      <c r="H31" s="15">
        <f ca="1">_xlfn.XLOOKUP(OFFSET('Survey Data'!G$2,$A31,0),Key!$D$2:$D$6,Key!$E$2:$E$6,-25)</f>
        <v>-25</v>
      </c>
      <c r="I31" s="15">
        <f ca="1">OFFSET('Survey Data'!$H$2,A31,0)</f>
        <v>0</v>
      </c>
      <c r="J31" s="15" t="str">
        <f ca="1">_xlfn.XLOOKUP(OFFSET('Survey Data'!$R$2,A31,0),Key!$G$2:$G$3,Key!$H$2:$H$3,"")</f>
        <v/>
      </c>
      <c r="L31">
        <f t="shared" ca="1" si="0"/>
        <v>-150</v>
      </c>
      <c r="M31">
        <f t="shared" ca="1" si="1"/>
        <v>0</v>
      </c>
      <c r="N31" t="e">
        <f ca="1">VLOOKUP(M31,Key!J$2:K$101,2,FALSE)</f>
        <v>#N/A</v>
      </c>
      <c r="O31" t="e" cm="1">
        <f t="array" ref="O31">_xlfn.IFS(COUNTIF('Survey Data'!J31:P31,"Yes")&gt;1,4,'Survey Data'!P31="Yes",1,'Survey Data'!L31="Yes",2,'Survey Data'!M31="Yes",3,'Survey Data'!J31="Yes",4,'Survey Data'!K31="Yes",4,'Survey Data'!N31="Yes",4)</f>
        <v>#N/A</v>
      </c>
      <c r="P31" t="e">
        <f t="shared" ca="1" si="2"/>
        <v>#N/A</v>
      </c>
      <c r="Q31">
        <f t="shared" ca="1" si="3"/>
        <v>1</v>
      </c>
      <c r="R31" t="b">
        <f t="shared" ca="1" si="4"/>
        <v>1</v>
      </c>
      <c r="S31" t="str">
        <f t="shared" ca="1" si="5"/>
        <v/>
      </c>
      <c r="T31" t="e">
        <f ca="1">_xlfn.XLOOKUP(P31,'Depression Treatment'!A$2:A$33,'Depression Treatment'!I$2:I$33,0)*S31</f>
        <v>#N/A</v>
      </c>
      <c r="U31">
        <f>IF(LEFT('Survey Data'!I31,8)="Employed",1,0)</f>
        <v>0</v>
      </c>
      <c r="V31" s="33" t="e">
        <f ca="1">S31*(U31*(T31*VLOOKUP(N31,'Depression Treatment'!F$38:I$41,3,FALSE)+(1-T31)*VLOOKUP(N31,'Depression Treatment'!F$38:I$41,4,FALSE))+(1-U31)*(T31*VLOOKUP(N31,'Depression Treatment'!F$43:I$46,3,FALSE)+(1-T31)*VLOOKUP(N31,'Depression Treatment'!F$43:I$46,4,FALSE)))</f>
        <v>#VALUE!</v>
      </c>
      <c r="W31" s="33">
        <f t="shared" ca="1" si="6"/>
        <v>0</v>
      </c>
    </row>
    <row r="32" spans="1:23" x14ac:dyDescent="0.3">
      <c r="A32">
        <f t="shared" si="7"/>
        <v>30</v>
      </c>
      <c r="B32" s="15" t="str">
        <f ca="1">_xlfn.XLOOKUP(OFFSET('Survey Data'!$A$2,A32,0),Key!A$2:A$5,Key!B$2:B$5,"")</f>
        <v/>
      </c>
      <c r="C32" s="15">
        <f ca="1">_xlfn.XLOOKUP(OFFSET('Survey Data'!B$2,$A32,0),Key!$D$2:$D$6,Key!$E$2:$E$6,-25)</f>
        <v>-25</v>
      </c>
      <c r="D32" s="15">
        <f ca="1">_xlfn.XLOOKUP(OFFSET('Survey Data'!C$2,$A32,0),Key!$D$2:$D$6,Key!$E$2:$E$6,-25)</f>
        <v>-25</v>
      </c>
      <c r="E32" s="15">
        <f ca="1">_xlfn.XLOOKUP(OFFSET('Survey Data'!D$2,$A32,0),Key!$D$2:$D$6,Key!$E$2:$E$6,-25)</f>
        <v>-25</v>
      </c>
      <c r="F32" s="15">
        <f ca="1">_xlfn.XLOOKUP(OFFSET('Survey Data'!E$2,$A32,0),Key!$D$2:$D$6,Key!$E$2:$E$6,-25)</f>
        <v>-25</v>
      </c>
      <c r="G32" s="15">
        <f ca="1">_xlfn.XLOOKUP(OFFSET('Survey Data'!F$2,$A32,0),Key!$D$2:$D$6,Key!$E$2:$E$6,-25)</f>
        <v>-25</v>
      </c>
      <c r="H32" s="15">
        <f ca="1">_xlfn.XLOOKUP(OFFSET('Survey Data'!G$2,$A32,0),Key!$D$2:$D$6,Key!$E$2:$E$6,-25)</f>
        <v>-25</v>
      </c>
      <c r="I32" s="15">
        <f ca="1">OFFSET('Survey Data'!$H$2,A32,0)</f>
        <v>0</v>
      </c>
      <c r="J32" s="15" t="str">
        <f ca="1">_xlfn.XLOOKUP(OFFSET('Survey Data'!$R$2,A32,0),Key!$G$2:$G$3,Key!$H$2:$H$3,"")</f>
        <v/>
      </c>
      <c r="L32">
        <f t="shared" ca="1" si="0"/>
        <v>-150</v>
      </c>
      <c r="M32">
        <f t="shared" ca="1" si="1"/>
        <v>0</v>
      </c>
      <c r="N32" t="e">
        <f ca="1">VLOOKUP(M32,Key!J$2:K$101,2,FALSE)</f>
        <v>#N/A</v>
      </c>
      <c r="O32" t="e" cm="1">
        <f t="array" ref="O32">_xlfn.IFS(COUNTIF('Survey Data'!J32:P32,"Yes")&gt;1,4,'Survey Data'!P32="Yes",1,'Survey Data'!L32="Yes",2,'Survey Data'!M32="Yes",3,'Survey Data'!J32="Yes",4,'Survey Data'!K32="Yes",4,'Survey Data'!N32="Yes",4)</f>
        <v>#N/A</v>
      </c>
      <c r="P32" t="e">
        <f t="shared" ca="1" si="2"/>
        <v>#N/A</v>
      </c>
      <c r="Q32">
        <f t="shared" ca="1" si="3"/>
        <v>1</v>
      </c>
      <c r="R32" t="b">
        <f t="shared" ca="1" si="4"/>
        <v>1</v>
      </c>
      <c r="S32" t="str">
        <f t="shared" ca="1" si="5"/>
        <v/>
      </c>
      <c r="T32" t="e">
        <f ca="1">_xlfn.XLOOKUP(P32,'Depression Treatment'!A$2:A$33,'Depression Treatment'!I$2:I$33,0)*S32</f>
        <v>#N/A</v>
      </c>
      <c r="U32">
        <f>IF(LEFT('Survey Data'!I32,8)="Employed",1,0)</f>
        <v>0</v>
      </c>
      <c r="V32" s="33" t="e">
        <f ca="1">S32*(U32*(T32*VLOOKUP(N32,'Depression Treatment'!F$38:I$41,3,FALSE)+(1-T32)*VLOOKUP(N32,'Depression Treatment'!F$38:I$41,4,FALSE))+(1-U32)*(T32*VLOOKUP(N32,'Depression Treatment'!F$43:I$46,3,FALSE)+(1-T32)*VLOOKUP(N32,'Depression Treatment'!F$43:I$46,4,FALSE)))</f>
        <v>#VALUE!</v>
      </c>
      <c r="W32" s="33">
        <f t="shared" ca="1" si="6"/>
        <v>0</v>
      </c>
    </row>
    <row r="33" spans="1:23" x14ac:dyDescent="0.3">
      <c r="A33">
        <f t="shared" si="7"/>
        <v>31</v>
      </c>
      <c r="B33" s="15" t="str">
        <f ca="1">_xlfn.XLOOKUP(OFFSET('Survey Data'!$A$2,A33,0),Key!A$2:A$5,Key!B$2:B$5,"")</f>
        <v/>
      </c>
      <c r="C33" s="15">
        <f ca="1">_xlfn.XLOOKUP(OFFSET('Survey Data'!B$2,$A33,0),Key!$D$2:$D$6,Key!$E$2:$E$6,-25)</f>
        <v>-25</v>
      </c>
      <c r="D33" s="15">
        <f ca="1">_xlfn.XLOOKUP(OFFSET('Survey Data'!C$2,$A33,0),Key!$D$2:$D$6,Key!$E$2:$E$6,-25)</f>
        <v>-25</v>
      </c>
      <c r="E33" s="15">
        <f ca="1">_xlfn.XLOOKUP(OFFSET('Survey Data'!D$2,$A33,0),Key!$D$2:$D$6,Key!$E$2:$E$6,-25)</f>
        <v>-25</v>
      </c>
      <c r="F33" s="15">
        <f ca="1">_xlfn.XLOOKUP(OFFSET('Survey Data'!E$2,$A33,0),Key!$D$2:$D$6,Key!$E$2:$E$6,-25)</f>
        <v>-25</v>
      </c>
      <c r="G33" s="15">
        <f ca="1">_xlfn.XLOOKUP(OFFSET('Survey Data'!F$2,$A33,0),Key!$D$2:$D$6,Key!$E$2:$E$6,-25)</f>
        <v>-25</v>
      </c>
      <c r="H33" s="15">
        <f ca="1">_xlfn.XLOOKUP(OFFSET('Survey Data'!G$2,$A33,0),Key!$D$2:$D$6,Key!$E$2:$E$6,-25)</f>
        <v>-25</v>
      </c>
      <c r="I33" s="15">
        <f ca="1">OFFSET('Survey Data'!$H$2,A33,0)</f>
        <v>0</v>
      </c>
      <c r="J33" s="15" t="str">
        <f ca="1">_xlfn.XLOOKUP(OFFSET('Survey Data'!$R$2,A33,0),Key!$G$2:$G$3,Key!$H$2:$H$3,"")</f>
        <v/>
      </c>
      <c r="L33">
        <f t="shared" ca="1" si="0"/>
        <v>-150</v>
      </c>
      <c r="M33">
        <f t="shared" ca="1" si="1"/>
        <v>0</v>
      </c>
      <c r="N33" t="e">
        <f ca="1">VLOOKUP(M33,Key!J$2:K$101,2,FALSE)</f>
        <v>#N/A</v>
      </c>
      <c r="O33" t="e" cm="1">
        <f t="array" ref="O33">_xlfn.IFS(COUNTIF('Survey Data'!J33:P33,"Yes")&gt;1,4,'Survey Data'!P33="Yes",1,'Survey Data'!L33="Yes",2,'Survey Data'!M33="Yes",3,'Survey Data'!J33="Yes",4,'Survey Data'!K33="Yes",4,'Survey Data'!N33="Yes",4)</f>
        <v>#N/A</v>
      </c>
      <c r="P33" t="e">
        <f t="shared" ca="1" si="2"/>
        <v>#N/A</v>
      </c>
      <c r="Q33">
        <f t="shared" ca="1" si="3"/>
        <v>1</v>
      </c>
      <c r="R33" t="b">
        <f t="shared" ca="1" si="4"/>
        <v>1</v>
      </c>
      <c r="S33" t="str">
        <f t="shared" ca="1" si="5"/>
        <v/>
      </c>
      <c r="T33" t="e">
        <f ca="1">_xlfn.XLOOKUP(P33,'Depression Treatment'!A$2:A$33,'Depression Treatment'!I$2:I$33,0)*S33</f>
        <v>#N/A</v>
      </c>
      <c r="U33">
        <f>IF(LEFT('Survey Data'!I33,8)="Employed",1,0)</f>
        <v>0</v>
      </c>
      <c r="V33" s="33" t="e">
        <f ca="1">S33*(U33*(T33*VLOOKUP(N33,'Depression Treatment'!F$38:I$41,3,FALSE)+(1-T33)*VLOOKUP(N33,'Depression Treatment'!F$38:I$41,4,FALSE))+(1-U33)*(T33*VLOOKUP(N33,'Depression Treatment'!F$43:I$46,3,FALSE)+(1-T33)*VLOOKUP(N33,'Depression Treatment'!F$43:I$46,4,FALSE)))</f>
        <v>#VALUE!</v>
      </c>
      <c r="W33" s="33">
        <f t="shared" ca="1" si="6"/>
        <v>0</v>
      </c>
    </row>
    <row r="34" spans="1:23" x14ac:dyDescent="0.3">
      <c r="A34">
        <f t="shared" si="7"/>
        <v>32</v>
      </c>
      <c r="B34" s="15" t="str">
        <f ca="1">_xlfn.XLOOKUP(OFFSET('Survey Data'!$A$2,A34,0),Key!A$2:A$5,Key!B$2:B$5,"")</f>
        <v/>
      </c>
      <c r="C34" s="15">
        <f ca="1">_xlfn.XLOOKUP(OFFSET('Survey Data'!B$2,$A34,0),Key!$D$2:$D$6,Key!$E$2:$E$6,-25)</f>
        <v>-25</v>
      </c>
      <c r="D34" s="15">
        <f ca="1">_xlfn.XLOOKUP(OFFSET('Survey Data'!C$2,$A34,0),Key!$D$2:$D$6,Key!$E$2:$E$6,-25)</f>
        <v>-25</v>
      </c>
      <c r="E34" s="15">
        <f ca="1">_xlfn.XLOOKUP(OFFSET('Survey Data'!D$2,$A34,0),Key!$D$2:$D$6,Key!$E$2:$E$6,-25)</f>
        <v>-25</v>
      </c>
      <c r="F34" s="15">
        <f ca="1">_xlfn.XLOOKUP(OFFSET('Survey Data'!E$2,$A34,0),Key!$D$2:$D$6,Key!$E$2:$E$6,-25)</f>
        <v>-25</v>
      </c>
      <c r="G34" s="15">
        <f ca="1">_xlfn.XLOOKUP(OFFSET('Survey Data'!F$2,$A34,0),Key!$D$2:$D$6,Key!$E$2:$E$6,-25)</f>
        <v>-25</v>
      </c>
      <c r="H34" s="15">
        <f ca="1">_xlfn.XLOOKUP(OFFSET('Survey Data'!G$2,$A34,0),Key!$D$2:$D$6,Key!$E$2:$E$6,-25)</f>
        <v>-25</v>
      </c>
      <c r="I34" s="15">
        <f ca="1">OFFSET('Survey Data'!$H$2,A34,0)</f>
        <v>0</v>
      </c>
      <c r="J34" s="15" t="str">
        <f ca="1">_xlfn.XLOOKUP(OFFSET('Survey Data'!$R$2,A34,0),Key!$G$2:$G$3,Key!$H$2:$H$3,"")</f>
        <v/>
      </c>
      <c r="L34">
        <f t="shared" ca="1" si="0"/>
        <v>-150</v>
      </c>
      <c r="M34">
        <f t="shared" ca="1" si="1"/>
        <v>0</v>
      </c>
      <c r="N34" t="e">
        <f ca="1">VLOOKUP(M34,Key!J$2:K$101,2,FALSE)</f>
        <v>#N/A</v>
      </c>
      <c r="O34" t="e" cm="1">
        <f t="array" ref="O34">_xlfn.IFS(COUNTIF('Survey Data'!J34:P34,"Yes")&gt;1,4,'Survey Data'!P34="Yes",1,'Survey Data'!L34="Yes",2,'Survey Data'!M34="Yes",3,'Survey Data'!J34="Yes",4,'Survey Data'!K34="Yes",4,'Survey Data'!N34="Yes",4)</f>
        <v>#N/A</v>
      </c>
      <c r="P34" t="e">
        <f t="shared" ca="1" si="2"/>
        <v>#N/A</v>
      </c>
      <c r="Q34">
        <f t="shared" ca="1" si="3"/>
        <v>1</v>
      </c>
      <c r="R34" t="b">
        <f t="shared" ca="1" si="4"/>
        <v>1</v>
      </c>
      <c r="S34" t="str">
        <f t="shared" ca="1" si="5"/>
        <v/>
      </c>
      <c r="T34" t="e">
        <f ca="1">_xlfn.XLOOKUP(P34,'Depression Treatment'!A$2:A$33,'Depression Treatment'!I$2:I$33,0)*S34</f>
        <v>#N/A</v>
      </c>
      <c r="U34">
        <f>IF(LEFT('Survey Data'!I34,8)="Employed",1,0)</f>
        <v>0</v>
      </c>
      <c r="V34" s="33" t="e">
        <f ca="1">S34*(U34*(T34*VLOOKUP(N34,'Depression Treatment'!F$38:I$41,3,FALSE)+(1-T34)*VLOOKUP(N34,'Depression Treatment'!F$38:I$41,4,FALSE))+(1-U34)*(T34*VLOOKUP(N34,'Depression Treatment'!F$43:I$46,3,FALSE)+(1-T34)*VLOOKUP(N34,'Depression Treatment'!F$43:I$46,4,FALSE)))</f>
        <v>#VALUE!</v>
      </c>
      <c r="W34" s="33">
        <f t="shared" ca="1" si="6"/>
        <v>0</v>
      </c>
    </row>
    <row r="35" spans="1:23" x14ac:dyDescent="0.3">
      <c r="A35">
        <f t="shared" si="7"/>
        <v>33</v>
      </c>
      <c r="B35" s="15" t="str">
        <f ca="1">_xlfn.XLOOKUP(OFFSET('Survey Data'!$A$2,A35,0),Key!A$2:A$5,Key!B$2:B$5,"")</f>
        <v/>
      </c>
      <c r="C35" s="15">
        <f ca="1">_xlfn.XLOOKUP(OFFSET('Survey Data'!B$2,$A35,0),Key!$D$2:$D$6,Key!$E$2:$E$6,-25)</f>
        <v>-25</v>
      </c>
      <c r="D35" s="15">
        <f ca="1">_xlfn.XLOOKUP(OFFSET('Survey Data'!C$2,$A35,0),Key!$D$2:$D$6,Key!$E$2:$E$6,-25)</f>
        <v>-25</v>
      </c>
      <c r="E35" s="15">
        <f ca="1">_xlfn.XLOOKUP(OFFSET('Survey Data'!D$2,$A35,0),Key!$D$2:$D$6,Key!$E$2:$E$6,-25)</f>
        <v>-25</v>
      </c>
      <c r="F35" s="15">
        <f ca="1">_xlfn.XLOOKUP(OFFSET('Survey Data'!E$2,$A35,0),Key!$D$2:$D$6,Key!$E$2:$E$6,-25)</f>
        <v>-25</v>
      </c>
      <c r="G35" s="15">
        <f ca="1">_xlfn.XLOOKUP(OFFSET('Survey Data'!F$2,$A35,0),Key!$D$2:$D$6,Key!$E$2:$E$6,-25)</f>
        <v>-25</v>
      </c>
      <c r="H35" s="15">
        <f ca="1">_xlfn.XLOOKUP(OFFSET('Survey Data'!G$2,$A35,0),Key!$D$2:$D$6,Key!$E$2:$E$6,-25)</f>
        <v>-25</v>
      </c>
      <c r="I35" s="15">
        <f ca="1">OFFSET('Survey Data'!$H$2,A35,0)</f>
        <v>0</v>
      </c>
      <c r="J35" s="15" t="str">
        <f ca="1">_xlfn.XLOOKUP(OFFSET('Survey Data'!$R$2,A35,0),Key!$G$2:$G$3,Key!$H$2:$H$3,"")</f>
        <v/>
      </c>
      <c r="L35">
        <f t="shared" ca="1" si="0"/>
        <v>-150</v>
      </c>
      <c r="M35">
        <f t="shared" ca="1" si="1"/>
        <v>0</v>
      </c>
      <c r="N35" t="e">
        <f ca="1">VLOOKUP(M35,Key!J$2:K$101,2,FALSE)</f>
        <v>#N/A</v>
      </c>
      <c r="O35" t="e" cm="1">
        <f t="array" ref="O35">_xlfn.IFS(COUNTIF('Survey Data'!J35:P35,"Yes")&gt;1,4,'Survey Data'!P35="Yes",1,'Survey Data'!L35="Yes",2,'Survey Data'!M35="Yes",3,'Survey Data'!J35="Yes",4,'Survey Data'!K35="Yes",4,'Survey Data'!N35="Yes",4)</f>
        <v>#N/A</v>
      </c>
      <c r="P35" t="e">
        <f t="shared" ca="1" si="2"/>
        <v>#N/A</v>
      </c>
      <c r="Q35">
        <f t="shared" ca="1" si="3"/>
        <v>1</v>
      </c>
      <c r="R35" t="b">
        <f t="shared" ca="1" si="4"/>
        <v>1</v>
      </c>
      <c r="S35" t="str">
        <f t="shared" ca="1" si="5"/>
        <v/>
      </c>
      <c r="T35" t="e">
        <f ca="1">_xlfn.XLOOKUP(P35,'Depression Treatment'!A$2:A$33,'Depression Treatment'!I$2:I$33,0)*S35</f>
        <v>#N/A</v>
      </c>
      <c r="U35">
        <f>IF(LEFT('Survey Data'!I35,8)="Employed",1,0)</f>
        <v>0</v>
      </c>
      <c r="V35" s="33" t="e">
        <f ca="1">S35*(U35*(T35*VLOOKUP(N35,'Depression Treatment'!F$38:I$41,3,FALSE)+(1-T35)*VLOOKUP(N35,'Depression Treatment'!F$38:I$41,4,FALSE))+(1-U35)*(T35*VLOOKUP(N35,'Depression Treatment'!F$43:I$46,3,FALSE)+(1-T35)*VLOOKUP(N35,'Depression Treatment'!F$43:I$46,4,FALSE)))</f>
        <v>#VALUE!</v>
      </c>
      <c r="W35" s="33">
        <f t="shared" ca="1" si="6"/>
        <v>0</v>
      </c>
    </row>
    <row r="36" spans="1:23" x14ac:dyDescent="0.3">
      <c r="A36">
        <f t="shared" si="7"/>
        <v>34</v>
      </c>
      <c r="B36" s="15" t="str">
        <f ca="1">_xlfn.XLOOKUP(OFFSET('Survey Data'!$A$2,A36,0),Key!A$2:A$5,Key!B$2:B$5,"")</f>
        <v/>
      </c>
      <c r="C36" s="15">
        <f ca="1">_xlfn.XLOOKUP(OFFSET('Survey Data'!B$2,$A36,0),Key!$D$2:$D$6,Key!$E$2:$E$6,-25)</f>
        <v>-25</v>
      </c>
      <c r="D36" s="15">
        <f ca="1">_xlfn.XLOOKUP(OFFSET('Survey Data'!C$2,$A36,0),Key!$D$2:$D$6,Key!$E$2:$E$6,-25)</f>
        <v>-25</v>
      </c>
      <c r="E36" s="15">
        <f ca="1">_xlfn.XLOOKUP(OFFSET('Survey Data'!D$2,$A36,0),Key!$D$2:$D$6,Key!$E$2:$E$6,-25)</f>
        <v>-25</v>
      </c>
      <c r="F36" s="15">
        <f ca="1">_xlfn.XLOOKUP(OFFSET('Survey Data'!E$2,$A36,0),Key!$D$2:$D$6,Key!$E$2:$E$6,-25)</f>
        <v>-25</v>
      </c>
      <c r="G36" s="15">
        <f ca="1">_xlfn.XLOOKUP(OFFSET('Survey Data'!F$2,$A36,0),Key!$D$2:$D$6,Key!$E$2:$E$6,-25)</f>
        <v>-25</v>
      </c>
      <c r="H36" s="15">
        <f ca="1">_xlfn.XLOOKUP(OFFSET('Survey Data'!G$2,$A36,0),Key!$D$2:$D$6,Key!$E$2:$E$6,-25)</f>
        <v>-25</v>
      </c>
      <c r="I36" s="15">
        <f ca="1">OFFSET('Survey Data'!$H$2,A36,0)</f>
        <v>0</v>
      </c>
      <c r="J36" s="15" t="str">
        <f ca="1">_xlfn.XLOOKUP(OFFSET('Survey Data'!$R$2,A36,0),Key!$G$2:$G$3,Key!$H$2:$H$3,"")</f>
        <v/>
      </c>
      <c r="L36">
        <f t="shared" ca="1" si="0"/>
        <v>-150</v>
      </c>
      <c r="M36">
        <f t="shared" ca="1" si="1"/>
        <v>0</v>
      </c>
      <c r="N36" t="e">
        <f ca="1">VLOOKUP(M36,Key!J$2:K$101,2,FALSE)</f>
        <v>#N/A</v>
      </c>
      <c r="O36" t="e" cm="1">
        <f t="array" ref="O36">_xlfn.IFS(COUNTIF('Survey Data'!J36:P36,"Yes")&gt;1,4,'Survey Data'!P36="Yes",1,'Survey Data'!L36="Yes",2,'Survey Data'!M36="Yes",3,'Survey Data'!J36="Yes",4,'Survey Data'!K36="Yes",4,'Survey Data'!N36="Yes",4)</f>
        <v>#N/A</v>
      </c>
      <c r="P36" t="e">
        <f t="shared" ca="1" si="2"/>
        <v>#N/A</v>
      </c>
      <c r="Q36">
        <f t="shared" ca="1" si="3"/>
        <v>1</v>
      </c>
      <c r="R36" t="b">
        <f t="shared" ca="1" si="4"/>
        <v>1</v>
      </c>
      <c r="S36" t="str">
        <f t="shared" ca="1" si="5"/>
        <v/>
      </c>
      <c r="T36" t="e">
        <f ca="1">_xlfn.XLOOKUP(P36,'Depression Treatment'!A$2:A$33,'Depression Treatment'!I$2:I$33,0)*S36</f>
        <v>#N/A</v>
      </c>
      <c r="U36">
        <f>IF(LEFT('Survey Data'!I36,8)="Employed",1,0)</f>
        <v>0</v>
      </c>
      <c r="V36" s="33" t="e">
        <f ca="1">S36*(U36*(T36*VLOOKUP(N36,'Depression Treatment'!F$38:I$41,3,FALSE)+(1-T36)*VLOOKUP(N36,'Depression Treatment'!F$38:I$41,4,FALSE))+(1-U36)*(T36*VLOOKUP(N36,'Depression Treatment'!F$43:I$46,3,FALSE)+(1-T36)*VLOOKUP(N36,'Depression Treatment'!F$43:I$46,4,FALSE)))</f>
        <v>#VALUE!</v>
      </c>
      <c r="W36" s="33">
        <f t="shared" ca="1" si="6"/>
        <v>0</v>
      </c>
    </row>
    <row r="37" spans="1:23" x14ac:dyDescent="0.3">
      <c r="A37">
        <f t="shared" si="7"/>
        <v>35</v>
      </c>
      <c r="B37" s="15" t="str">
        <f ca="1">_xlfn.XLOOKUP(OFFSET('Survey Data'!$A$2,A37,0),Key!A$2:A$5,Key!B$2:B$5,"")</f>
        <v/>
      </c>
      <c r="C37" s="15">
        <f ca="1">_xlfn.XLOOKUP(OFFSET('Survey Data'!B$2,$A37,0),Key!$D$2:$D$6,Key!$E$2:$E$6,-25)</f>
        <v>-25</v>
      </c>
      <c r="D37" s="15">
        <f ca="1">_xlfn.XLOOKUP(OFFSET('Survey Data'!C$2,$A37,0),Key!$D$2:$D$6,Key!$E$2:$E$6,-25)</f>
        <v>-25</v>
      </c>
      <c r="E37" s="15">
        <f ca="1">_xlfn.XLOOKUP(OFFSET('Survey Data'!D$2,$A37,0),Key!$D$2:$D$6,Key!$E$2:$E$6,-25)</f>
        <v>-25</v>
      </c>
      <c r="F37" s="15">
        <f ca="1">_xlfn.XLOOKUP(OFFSET('Survey Data'!E$2,$A37,0),Key!$D$2:$D$6,Key!$E$2:$E$6,-25)</f>
        <v>-25</v>
      </c>
      <c r="G37" s="15">
        <f ca="1">_xlfn.XLOOKUP(OFFSET('Survey Data'!F$2,$A37,0),Key!$D$2:$D$6,Key!$E$2:$E$6,-25)</f>
        <v>-25</v>
      </c>
      <c r="H37" s="15">
        <f ca="1">_xlfn.XLOOKUP(OFFSET('Survey Data'!G$2,$A37,0),Key!$D$2:$D$6,Key!$E$2:$E$6,-25)</f>
        <v>-25</v>
      </c>
      <c r="I37" s="15">
        <f ca="1">OFFSET('Survey Data'!$H$2,A37,0)</f>
        <v>0</v>
      </c>
      <c r="J37" s="15" t="str">
        <f ca="1">_xlfn.XLOOKUP(OFFSET('Survey Data'!$R$2,A37,0),Key!$G$2:$G$3,Key!$H$2:$H$3,"")</f>
        <v/>
      </c>
      <c r="L37">
        <f t="shared" ca="1" si="0"/>
        <v>-150</v>
      </c>
      <c r="M37">
        <f t="shared" ca="1" si="1"/>
        <v>0</v>
      </c>
      <c r="N37" t="e">
        <f ca="1">VLOOKUP(M37,Key!J$2:K$101,2,FALSE)</f>
        <v>#N/A</v>
      </c>
      <c r="O37" t="e" cm="1">
        <f t="array" ref="O37">_xlfn.IFS(COUNTIF('Survey Data'!J37:P37,"Yes")&gt;1,4,'Survey Data'!P37="Yes",1,'Survey Data'!L37="Yes",2,'Survey Data'!M37="Yes",3,'Survey Data'!J37="Yes",4,'Survey Data'!K37="Yes",4,'Survey Data'!N37="Yes",4)</f>
        <v>#N/A</v>
      </c>
      <c r="P37" t="e">
        <f t="shared" ca="1" si="2"/>
        <v>#N/A</v>
      </c>
      <c r="Q37">
        <f t="shared" ca="1" si="3"/>
        <v>1</v>
      </c>
      <c r="R37" t="b">
        <f t="shared" ca="1" si="4"/>
        <v>1</v>
      </c>
      <c r="S37" t="str">
        <f t="shared" ca="1" si="5"/>
        <v/>
      </c>
      <c r="T37" t="e">
        <f ca="1">_xlfn.XLOOKUP(P37,'Depression Treatment'!A$2:A$33,'Depression Treatment'!I$2:I$33,0)*S37</f>
        <v>#N/A</v>
      </c>
      <c r="U37">
        <f>IF(LEFT('Survey Data'!I37,8)="Employed",1,0)</f>
        <v>0</v>
      </c>
      <c r="V37" s="33" t="e">
        <f ca="1">S37*(U37*(T37*VLOOKUP(N37,'Depression Treatment'!F$38:I$41,3,FALSE)+(1-T37)*VLOOKUP(N37,'Depression Treatment'!F$38:I$41,4,FALSE))+(1-U37)*(T37*VLOOKUP(N37,'Depression Treatment'!F$43:I$46,3,FALSE)+(1-T37)*VLOOKUP(N37,'Depression Treatment'!F$43:I$46,4,FALSE)))</f>
        <v>#VALUE!</v>
      </c>
      <c r="W37" s="33">
        <f t="shared" ca="1" si="6"/>
        <v>0</v>
      </c>
    </row>
    <row r="38" spans="1:23" x14ac:dyDescent="0.3">
      <c r="A38">
        <f t="shared" si="7"/>
        <v>36</v>
      </c>
      <c r="B38" s="15" t="str">
        <f ca="1">_xlfn.XLOOKUP(OFFSET('Survey Data'!$A$2,A38,0),Key!A$2:A$5,Key!B$2:B$5,"")</f>
        <v/>
      </c>
      <c r="C38" s="15">
        <f ca="1">_xlfn.XLOOKUP(OFFSET('Survey Data'!B$2,$A38,0),Key!$D$2:$D$6,Key!$E$2:$E$6,-25)</f>
        <v>-25</v>
      </c>
      <c r="D38" s="15">
        <f ca="1">_xlfn.XLOOKUP(OFFSET('Survey Data'!C$2,$A38,0),Key!$D$2:$D$6,Key!$E$2:$E$6,-25)</f>
        <v>-25</v>
      </c>
      <c r="E38" s="15">
        <f ca="1">_xlfn.XLOOKUP(OFFSET('Survey Data'!D$2,$A38,0),Key!$D$2:$D$6,Key!$E$2:$E$6,-25)</f>
        <v>-25</v>
      </c>
      <c r="F38" s="15">
        <f ca="1">_xlfn.XLOOKUP(OFFSET('Survey Data'!E$2,$A38,0),Key!$D$2:$D$6,Key!$E$2:$E$6,-25)</f>
        <v>-25</v>
      </c>
      <c r="G38" s="15">
        <f ca="1">_xlfn.XLOOKUP(OFFSET('Survey Data'!F$2,$A38,0),Key!$D$2:$D$6,Key!$E$2:$E$6,-25)</f>
        <v>-25</v>
      </c>
      <c r="H38" s="15">
        <f ca="1">_xlfn.XLOOKUP(OFFSET('Survey Data'!G$2,$A38,0),Key!$D$2:$D$6,Key!$E$2:$E$6,-25)</f>
        <v>-25</v>
      </c>
      <c r="I38" s="15">
        <f ca="1">OFFSET('Survey Data'!$H$2,A38,0)</f>
        <v>0</v>
      </c>
      <c r="J38" s="15" t="str">
        <f ca="1">_xlfn.XLOOKUP(OFFSET('Survey Data'!$R$2,A38,0),Key!$G$2:$G$3,Key!$H$2:$H$3,"")</f>
        <v/>
      </c>
      <c r="L38">
        <f t="shared" ca="1" si="0"/>
        <v>-150</v>
      </c>
      <c r="M38">
        <f t="shared" ca="1" si="1"/>
        <v>0</v>
      </c>
      <c r="N38" t="e">
        <f ca="1">VLOOKUP(M38,Key!J$2:K$101,2,FALSE)</f>
        <v>#N/A</v>
      </c>
      <c r="O38" t="e" cm="1">
        <f t="array" ref="O38">_xlfn.IFS(COUNTIF('Survey Data'!J38:P38,"Yes")&gt;1,4,'Survey Data'!P38="Yes",1,'Survey Data'!L38="Yes",2,'Survey Data'!M38="Yes",3,'Survey Data'!J38="Yes",4,'Survey Data'!K38="Yes",4,'Survey Data'!N38="Yes",4)</f>
        <v>#N/A</v>
      </c>
      <c r="P38" t="e">
        <f t="shared" ca="1" si="2"/>
        <v>#N/A</v>
      </c>
      <c r="Q38">
        <f t="shared" ca="1" si="3"/>
        <v>1</v>
      </c>
      <c r="R38" t="b">
        <f t="shared" ca="1" si="4"/>
        <v>1</v>
      </c>
      <c r="S38" t="str">
        <f t="shared" ca="1" si="5"/>
        <v/>
      </c>
      <c r="T38" t="e">
        <f ca="1">_xlfn.XLOOKUP(P38,'Depression Treatment'!A$2:A$33,'Depression Treatment'!I$2:I$33,0)*S38</f>
        <v>#N/A</v>
      </c>
      <c r="U38">
        <f>IF(LEFT('Survey Data'!I38,8)="Employed",1,0)</f>
        <v>0</v>
      </c>
      <c r="V38" s="33" t="e">
        <f ca="1">S38*(U38*(T38*VLOOKUP(N38,'Depression Treatment'!F$38:I$41,3,FALSE)+(1-T38)*VLOOKUP(N38,'Depression Treatment'!F$38:I$41,4,FALSE))+(1-U38)*(T38*VLOOKUP(N38,'Depression Treatment'!F$43:I$46,3,FALSE)+(1-T38)*VLOOKUP(N38,'Depression Treatment'!F$43:I$46,4,FALSE)))</f>
        <v>#VALUE!</v>
      </c>
      <c r="W38" s="33">
        <f t="shared" ca="1" si="6"/>
        <v>0</v>
      </c>
    </row>
    <row r="39" spans="1:23" x14ac:dyDescent="0.3">
      <c r="A39">
        <f t="shared" si="7"/>
        <v>37</v>
      </c>
      <c r="B39" s="15" t="str">
        <f ca="1">_xlfn.XLOOKUP(OFFSET('Survey Data'!$A$2,A39,0),Key!A$2:A$5,Key!B$2:B$5,"")</f>
        <v/>
      </c>
      <c r="C39" s="15">
        <f ca="1">_xlfn.XLOOKUP(OFFSET('Survey Data'!B$2,$A39,0),Key!$D$2:$D$6,Key!$E$2:$E$6,-25)</f>
        <v>-25</v>
      </c>
      <c r="D39" s="15">
        <f ca="1">_xlfn.XLOOKUP(OFFSET('Survey Data'!C$2,$A39,0),Key!$D$2:$D$6,Key!$E$2:$E$6,-25)</f>
        <v>-25</v>
      </c>
      <c r="E39" s="15">
        <f ca="1">_xlfn.XLOOKUP(OFFSET('Survey Data'!D$2,$A39,0),Key!$D$2:$D$6,Key!$E$2:$E$6,-25)</f>
        <v>-25</v>
      </c>
      <c r="F39" s="15">
        <f ca="1">_xlfn.XLOOKUP(OFFSET('Survey Data'!E$2,$A39,0),Key!$D$2:$D$6,Key!$E$2:$E$6,-25)</f>
        <v>-25</v>
      </c>
      <c r="G39" s="15">
        <f ca="1">_xlfn.XLOOKUP(OFFSET('Survey Data'!F$2,$A39,0),Key!$D$2:$D$6,Key!$E$2:$E$6,-25)</f>
        <v>-25</v>
      </c>
      <c r="H39" s="15">
        <f ca="1">_xlfn.XLOOKUP(OFFSET('Survey Data'!G$2,$A39,0),Key!$D$2:$D$6,Key!$E$2:$E$6,-25)</f>
        <v>-25</v>
      </c>
      <c r="I39" s="15">
        <f ca="1">OFFSET('Survey Data'!$H$2,A39,0)</f>
        <v>0</v>
      </c>
      <c r="J39" s="15" t="str">
        <f ca="1">_xlfn.XLOOKUP(OFFSET('Survey Data'!$R$2,A39,0),Key!$G$2:$G$3,Key!$H$2:$H$3,"")</f>
        <v/>
      </c>
      <c r="L39">
        <f t="shared" ca="1" si="0"/>
        <v>-150</v>
      </c>
      <c r="M39">
        <f t="shared" ca="1" si="1"/>
        <v>0</v>
      </c>
      <c r="N39" t="e">
        <f ca="1">VLOOKUP(M39,Key!J$2:K$101,2,FALSE)</f>
        <v>#N/A</v>
      </c>
      <c r="O39" t="e" cm="1">
        <f t="array" ref="O39">_xlfn.IFS(COUNTIF('Survey Data'!J39:P39,"Yes")&gt;1,4,'Survey Data'!P39="Yes",1,'Survey Data'!L39="Yes",2,'Survey Data'!M39="Yes",3,'Survey Data'!J39="Yes",4,'Survey Data'!K39="Yes",4,'Survey Data'!N39="Yes",4)</f>
        <v>#N/A</v>
      </c>
      <c r="P39" t="e">
        <f t="shared" ca="1" si="2"/>
        <v>#N/A</v>
      </c>
      <c r="Q39">
        <f t="shared" ca="1" si="3"/>
        <v>1</v>
      </c>
      <c r="R39" t="b">
        <f t="shared" ca="1" si="4"/>
        <v>1</v>
      </c>
      <c r="S39" t="str">
        <f t="shared" ca="1" si="5"/>
        <v/>
      </c>
      <c r="T39" t="e">
        <f ca="1">_xlfn.XLOOKUP(P39,'Depression Treatment'!A$2:A$33,'Depression Treatment'!I$2:I$33,0)*S39</f>
        <v>#N/A</v>
      </c>
      <c r="U39">
        <f>IF(LEFT('Survey Data'!I39,8)="Employed",1,0)</f>
        <v>0</v>
      </c>
      <c r="V39" s="33" t="e">
        <f ca="1">S39*(U39*(T39*VLOOKUP(N39,'Depression Treatment'!F$38:I$41,3,FALSE)+(1-T39)*VLOOKUP(N39,'Depression Treatment'!F$38:I$41,4,FALSE))+(1-U39)*(T39*VLOOKUP(N39,'Depression Treatment'!F$43:I$46,3,FALSE)+(1-T39)*VLOOKUP(N39,'Depression Treatment'!F$43:I$46,4,FALSE)))</f>
        <v>#VALUE!</v>
      </c>
      <c r="W39" s="33">
        <f t="shared" ca="1" si="6"/>
        <v>0</v>
      </c>
    </row>
    <row r="40" spans="1:23" x14ac:dyDescent="0.3">
      <c r="A40">
        <f t="shared" si="7"/>
        <v>38</v>
      </c>
      <c r="B40" s="15" t="str">
        <f ca="1">_xlfn.XLOOKUP(OFFSET('Survey Data'!$A$2,A40,0),Key!A$2:A$5,Key!B$2:B$5,"")</f>
        <v/>
      </c>
      <c r="C40" s="15">
        <f ca="1">_xlfn.XLOOKUP(OFFSET('Survey Data'!B$2,$A40,0),Key!$D$2:$D$6,Key!$E$2:$E$6,-25)</f>
        <v>-25</v>
      </c>
      <c r="D40" s="15">
        <f ca="1">_xlfn.XLOOKUP(OFFSET('Survey Data'!C$2,$A40,0),Key!$D$2:$D$6,Key!$E$2:$E$6,-25)</f>
        <v>-25</v>
      </c>
      <c r="E40" s="15">
        <f ca="1">_xlfn.XLOOKUP(OFFSET('Survey Data'!D$2,$A40,0),Key!$D$2:$D$6,Key!$E$2:$E$6,-25)</f>
        <v>-25</v>
      </c>
      <c r="F40" s="15">
        <f ca="1">_xlfn.XLOOKUP(OFFSET('Survey Data'!E$2,$A40,0),Key!$D$2:$D$6,Key!$E$2:$E$6,-25)</f>
        <v>-25</v>
      </c>
      <c r="G40" s="15">
        <f ca="1">_xlfn.XLOOKUP(OFFSET('Survey Data'!F$2,$A40,0),Key!$D$2:$D$6,Key!$E$2:$E$6,-25)</f>
        <v>-25</v>
      </c>
      <c r="H40" s="15">
        <f ca="1">_xlfn.XLOOKUP(OFFSET('Survey Data'!G$2,$A40,0),Key!$D$2:$D$6,Key!$E$2:$E$6,-25)</f>
        <v>-25</v>
      </c>
      <c r="I40" s="15">
        <f ca="1">OFFSET('Survey Data'!$H$2,A40,0)</f>
        <v>0</v>
      </c>
      <c r="J40" s="15" t="str">
        <f ca="1">_xlfn.XLOOKUP(OFFSET('Survey Data'!$R$2,A40,0),Key!$G$2:$G$3,Key!$H$2:$H$3,"")</f>
        <v/>
      </c>
      <c r="L40">
        <f t="shared" ca="1" si="0"/>
        <v>-150</v>
      </c>
      <c r="M40">
        <f t="shared" ca="1" si="1"/>
        <v>0</v>
      </c>
      <c r="N40" t="e">
        <f ca="1">VLOOKUP(M40,Key!J$2:K$101,2,FALSE)</f>
        <v>#N/A</v>
      </c>
      <c r="O40" t="e" cm="1">
        <f t="array" ref="O40">_xlfn.IFS(COUNTIF('Survey Data'!J40:P40,"Yes")&gt;1,4,'Survey Data'!P40="Yes",1,'Survey Data'!L40="Yes",2,'Survey Data'!M40="Yes",3,'Survey Data'!J40="Yes",4,'Survey Data'!K40="Yes",4,'Survey Data'!N40="Yes",4)</f>
        <v>#N/A</v>
      </c>
      <c r="P40" t="e">
        <f t="shared" ca="1" si="2"/>
        <v>#N/A</v>
      </c>
      <c r="Q40">
        <f t="shared" ca="1" si="3"/>
        <v>1</v>
      </c>
      <c r="R40" t="b">
        <f t="shared" ca="1" si="4"/>
        <v>1</v>
      </c>
      <c r="S40" t="str">
        <f t="shared" ca="1" si="5"/>
        <v/>
      </c>
      <c r="T40" t="e">
        <f ca="1">_xlfn.XLOOKUP(P40,'Depression Treatment'!A$2:A$33,'Depression Treatment'!I$2:I$33,0)*S40</f>
        <v>#N/A</v>
      </c>
      <c r="U40">
        <f>IF(LEFT('Survey Data'!I40,8)="Employed",1,0)</f>
        <v>0</v>
      </c>
      <c r="V40" s="33" t="e">
        <f ca="1">S40*(U40*(T40*VLOOKUP(N40,'Depression Treatment'!F$38:I$41,3,FALSE)+(1-T40)*VLOOKUP(N40,'Depression Treatment'!F$38:I$41,4,FALSE))+(1-U40)*(T40*VLOOKUP(N40,'Depression Treatment'!F$43:I$46,3,FALSE)+(1-T40)*VLOOKUP(N40,'Depression Treatment'!F$43:I$46,4,FALSE)))</f>
        <v>#VALUE!</v>
      </c>
      <c r="W40" s="33">
        <f t="shared" ca="1" si="6"/>
        <v>0</v>
      </c>
    </row>
    <row r="41" spans="1:23" x14ac:dyDescent="0.3">
      <c r="A41">
        <f t="shared" si="7"/>
        <v>39</v>
      </c>
      <c r="B41" s="15" t="str">
        <f ca="1">_xlfn.XLOOKUP(OFFSET('Survey Data'!$A$2,A41,0),Key!A$2:A$5,Key!B$2:B$5,"")</f>
        <v/>
      </c>
      <c r="C41" s="15">
        <f ca="1">_xlfn.XLOOKUP(OFFSET('Survey Data'!B$2,$A41,0),Key!$D$2:$D$6,Key!$E$2:$E$6,-25)</f>
        <v>-25</v>
      </c>
      <c r="D41" s="15">
        <f ca="1">_xlfn.XLOOKUP(OFFSET('Survey Data'!C$2,$A41,0),Key!$D$2:$D$6,Key!$E$2:$E$6,-25)</f>
        <v>-25</v>
      </c>
      <c r="E41" s="15">
        <f ca="1">_xlfn.XLOOKUP(OFFSET('Survey Data'!D$2,$A41,0),Key!$D$2:$D$6,Key!$E$2:$E$6,-25)</f>
        <v>-25</v>
      </c>
      <c r="F41" s="15">
        <f ca="1">_xlfn.XLOOKUP(OFFSET('Survey Data'!E$2,$A41,0),Key!$D$2:$D$6,Key!$E$2:$E$6,-25)</f>
        <v>-25</v>
      </c>
      <c r="G41" s="15">
        <f ca="1">_xlfn.XLOOKUP(OFFSET('Survey Data'!F$2,$A41,0),Key!$D$2:$D$6,Key!$E$2:$E$6,-25)</f>
        <v>-25</v>
      </c>
      <c r="H41" s="15">
        <f ca="1">_xlfn.XLOOKUP(OFFSET('Survey Data'!G$2,$A41,0),Key!$D$2:$D$6,Key!$E$2:$E$6,-25)</f>
        <v>-25</v>
      </c>
      <c r="I41" s="15">
        <f ca="1">OFFSET('Survey Data'!$H$2,A41,0)</f>
        <v>0</v>
      </c>
      <c r="J41" s="15" t="str">
        <f ca="1">_xlfn.XLOOKUP(OFFSET('Survey Data'!$R$2,A41,0),Key!$G$2:$G$3,Key!$H$2:$H$3,"")</f>
        <v/>
      </c>
      <c r="L41">
        <f t="shared" ca="1" si="0"/>
        <v>-150</v>
      </c>
      <c r="M41">
        <f t="shared" ca="1" si="1"/>
        <v>0</v>
      </c>
      <c r="N41" t="e">
        <f ca="1">VLOOKUP(M41,Key!J$2:K$101,2,FALSE)</f>
        <v>#N/A</v>
      </c>
      <c r="O41" t="e" cm="1">
        <f t="array" ref="O41">_xlfn.IFS(COUNTIF('Survey Data'!J41:P41,"Yes")&gt;1,4,'Survey Data'!P41="Yes",1,'Survey Data'!L41="Yes",2,'Survey Data'!M41="Yes",3,'Survey Data'!J41="Yes",4,'Survey Data'!K41="Yes",4,'Survey Data'!N41="Yes",4)</f>
        <v>#N/A</v>
      </c>
      <c r="P41" t="e">
        <f t="shared" ca="1" si="2"/>
        <v>#N/A</v>
      </c>
      <c r="Q41">
        <f t="shared" ca="1" si="3"/>
        <v>1</v>
      </c>
      <c r="R41" t="b">
        <f t="shared" ca="1" si="4"/>
        <v>1</v>
      </c>
      <c r="S41" t="str">
        <f t="shared" ca="1" si="5"/>
        <v/>
      </c>
      <c r="T41" t="e">
        <f ca="1">_xlfn.XLOOKUP(P41,'Depression Treatment'!A$2:A$33,'Depression Treatment'!I$2:I$33,0)*S41</f>
        <v>#N/A</v>
      </c>
      <c r="U41">
        <f>IF(LEFT('Survey Data'!I41,8)="Employed",1,0)</f>
        <v>0</v>
      </c>
      <c r="V41" s="33" t="e">
        <f ca="1">S41*(U41*(T41*VLOOKUP(N41,'Depression Treatment'!F$38:I$41,3,FALSE)+(1-T41)*VLOOKUP(N41,'Depression Treatment'!F$38:I$41,4,FALSE))+(1-U41)*(T41*VLOOKUP(N41,'Depression Treatment'!F$43:I$46,3,FALSE)+(1-T41)*VLOOKUP(N41,'Depression Treatment'!F$43:I$46,4,FALSE)))</f>
        <v>#VALUE!</v>
      </c>
      <c r="W41" s="33">
        <f t="shared" ca="1" si="6"/>
        <v>0</v>
      </c>
    </row>
    <row r="42" spans="1:23" x14ac:dyDescent="0.3">
      <c r="A42">
        <f t="shared" si="7"/>
        <v>40</v>
      </c>
      <c r="B42" s="15" t="str">
        <f ca="1">_xlfn.XLOOKUP(OFFSET('Survey Data'!$A$2,A42,0),Key!A$2:A$5,Key!B$2:B$5,"")</f>
        <v/>
      </c>
      <c r="C42" s="15">
        <f ca="1">_xlfn.XLOOKUP(OFFSET('Survey Data'!B$2,$A42,0),Key!$D$2:$D$6,Key!$E$2:$E$6,-25)</f>
        <v>-25</v>
      </c>
      <c r="D42" s="15">
        <f ca="1">_xlfn.XLOOKUP(OFFSET('Survey Data'!C$2,$A42,0),Key!$D$2:$D$6,Key!$E$2:$E$6,-25)</f>
        <v>-25</v>
      </c>
      <c r="E42" s="15">
        <f ca="1">_xlfn.XLOOKUP(OFFSET('Survey Data'!D$2,$A42,0),Key!$D$2:$D$6,Key!$E$2:$E$6,-25)</f>
        <v>-25</v>
      </c>
      <c r="F42" s="15">
        <f ca="1">_xlfn.XLOOKUP(OFFSET('Survey Data'!E$2,$A42,0),Key!$D$2:$D$6,Key!$E$2:$E$6,-25)</f>
        <v>-25</v>
      </c>
      <c r="G42" s="15">
        <f ca="1">_xlfn.XLOOKUP(OFFSET('Survey Data'!F$2,$A42,0),Key!$D$2:$D$6,Key!$E$2:$E$6,-25)</f>
        <v>-25</v>
      </c>
      <c r="H42" s="15">
        <f ca="1">_xlfn.XLOOKUP(OFFSET('Survey Data'!G$2,$A42,0),Key!$D$2:$D$6,Key!$E$2:$E$6,-25)</f>
        <v>-25</v>
      </c>
      <c r="I42" s="15">
        <f ca="1">OFFSET('Survey Data'!$H$2,A42,0)</f>
        <v>0</v>
      </c>
      <c r="J42" s="15" t="str">
        <f ca="1">_xlfn.XLOOKUP(OFFSET('Survey Data'!$R$2,A42,0),Key!$G$2:$G$3,Key!$H$2:$H$3,"")</f>
        <v/>
      </c>
      <c r="L42">
        <f t="shared" ca="1" si="0"/>
        <v>-150</v>
      </c>
      <c r="M42">
        <f t="shared" ca="1" si="1"/>
        <v>0</v>
      </c>
      <c r="N42" t="e">
        <f ca="1">VLOOKUP(M42,Key!J$2:K$101,2,FALSE)</f>
        <v>#N/A</v>
      </c>
      <c r="O42" t="e" cm="1">
        <f t="array" ref="O42">_xlfn.IFS(COUNTIF('Survey Data'!J42:P42,"Yes")&gt;1,4,'Survey Data'!P42="Yes",1,'Survey Data'!L42="Yes",2,'Survey Data'!M42="Yes",3,'Survey Data'!J42="Yes",4,'Survey Data'!K42="Yes",4,'Survey Data'!N42="Yes",4)</f>
        <v>#N/A</v>
      </c>
      <c r="P42" t="e">
        <f t="shared" ca="1" si="2"/>
        <v>#N/A</v>
      </c>
      <c r="Q42">
        <f t="shared" ca="1" si="3"/>
        <v>1</v>
      </c>
      <c r="R42" t="b">
        <f t="shared" ca="1" si="4"/>
        <v>1</v>
      </c>
      <c r="S42" t="str">
        <f t="shared" ca="1" si="5"/>
        <v/>
      </c>
      <c r="T42" t="e">
        <f ca="1">_xlfn.XLOOKUP(P42,'Depression Treatment'!A$2:A$33,'Depression Treatment'!I$2:I$33,0)*S42</f>
        <v>#N/A</v>
      </c>
      <c r="U42">
        <f>IF(LEFT('Survey Data'!I42,8)="Employed",1,0)</f>
        <v>0</v>
      </c>
      <c r="V42" s="33" t="e">
        <f ca="1">S42*(U42*(T42*VLOOKUP(N42,'Depression Treatment'!F$38:I$41,3,FALSE)+(1-T42)*VLOOKUP(N42,'Depression Treatment'!F$38:I$41,4,FALSE))+(1-U42)*(T42*VLOOKUP(N42,'Depression Treatment'!F$43:I$46,3,FALSE)+(1-T42)*VLOOKUP(N42,'Depression Treatment'!F$43:I$46,4,FALSE)))</f>
        <v>#VALUE!</v>
      </c>
      <c r="W42" s="33">
        <f t="shared" ca="1" si="6"/>
        <v>0</v>
      </c>
    </row>
    <row r="43" spans="1:23" x14ac:dyDescent="0.3">
      <c r="A43">
        <f t="shared" si="7"/>
        <v>41</v>
      </c>
      <c r="B43" s="15" t="str">
        <f ca="1">_xlfn.XLOOKUP(OFFSET('Survey Data'!$A$2,A43,0),Key!A$2:A$5,Key!B$2:B$5,"")</f>
        <v/>
      </c>
      <c r="C43" s="15">
        <f ca="1">_xlfn.XLOOKUP(OFFSET('Survey Data'!B$2,$A43,0),Key!$D$2:$D$6,Key!$E$2:$E$6,-25)</f>
        <v>-25</v>
      </c>
      <c r="D43" s="15">
        <f ca="1">_xlfn.XLOOKUP(OFFSET('Survey Data'!C$2,$A43,0),Key!$D$2:$D$6,Key!$E$2:$E$6,-25)</f>
        <v>-25</v>
      </c>
      <c r="E43" s="15">
        <f ca="1">_xlfn.XLOOKUP(OFFSET('Survey Data'!D$2,$A43,0),Key!$D$2:$D$6,Key!$E$2:$E$6,-25)</f>
        <v>-25</v>
      </c>
      <c r="F43" s="15">
        <f ca="1">_xlfn.XLOOKUP(OFFSET('Survey Data'!E$2,$A43,0),Key!$D$2:$D$6,Key!$E$2:$E$6,-25)</f>
        <v>-25</v>
      </c>
      <c r="G43" s="15">
        <f ca="1">_xlfn.XLOOKUP(OFFSET('Survey Data'!F$2,$A43,0),Key!$D$2:$D$6,Key!$E$2:$E$6,-25)</f>
        <v>-25</v>
      </c>
      <c r="H43" s="15">
        <f ca="1">_xlfn.XLOOKUP(OFFSET('Survey Data'!G$2,$A43,0),Key!$D$2:$D$6,Key!$E$2:$E$6,-25)</f>
        <v>-25</v>
      </c>
      <c r="I43" s="15">
        <f ca="1">OFFSET('Survey Data'!$H$2,A43,0)</f>
        <v>0</v>
      </c>
      <c r="J43" s="15" t="str">
        <f ca="1">_xlfn.XLOOKUP(OFFSET('Survey Data'!$R$2,A43,0),Key!$G$2:$G$3,Key!$H$2:$H$3,"")</f>
        <v/>
      </c>
      <c r="L43">
        <f t="shared" ca="1" si="0"/>
        <v>-150</v>
      </c>
      <c r="M43">
        <f t="shared" ca="1" si="1"/>
        <v>0</v>
      </c>
      <c r="N43" t="e">
        <f ca="1">VLOOKUP(M43,Key!J$2:K$101,2,FALSE)</f>
        <v>#N/A</v>
      </c>
      <c r="O43" t="e" cm="1">
        <f t="array" ref="O43">_xlfn.IFS(COUNTIF('Survey Data'!J43:P43,"Yes")&gt;1,4,'Survey Data'!P43="Yes",1,'Survey Data'!L43="Yes",2,'Survey Data'!M43="Yes",3,'Survey Data'!J43="Yes",4,'Survey Data'!K43="Yes",4,'Survey Data'!N43="Yes",4)</f>
        <v>#N/A</v>
      </c>
      <c r="P43" t="e">
        <f t="shared" ca="1" si="2"/>
        <v>#N/A</v>
      </c>
      <c r="Q43">
        <f t="shared" ca="1" si="3"/>
        <v>1</v>
      </c>
      <c r="R43" t="b">
        <f t="shared" ca="1" si="4"/>
        <v>1</v>
      </c>
      <c r="S43" t="str">
        <f t="shared" ca="1" si="5"/>
        <v/>
      </c>
      <c r="T43" t="e">
        <f ca="1">_xlfn.XLOOKUP(P43,'Depression Treatment'!A$2:A$33,'Depression Treatment'!I$2:I$33,0)*S43</f>
        <v>#N/A</v>
      </c>
      <c r="U43">
        <f>IF(LEFT('Survey Data'!I43,8)="Employed",1,0)</f>
        <v>0</v>
      </c>
      <c r="V43" s="33" t="e">
        <f ca="1">S43*(U43*(T43*VLOOKUP(N43,'Depression Treatment'!F$38:I$41,3,FALSE)+(1-T43)*VLOOKUP(N43,'Depression Treatment'!F$38:I$41,4,FALSE))+(1-U43)*(T43*VLOOKUP(N43,'Depression Treatment'!F$43:I$46,3,FALSE)+(1-T43)*VLOOKUP(N43,'Depression Treatment'!F$43:I$46,4,FALSE)))</f>
        <v>#VALUE!</v>
      </c>
      <c r="W43" s="33">
        <f t="shared" ca="1" si="6"/>
        <v>0</v>
      </c>
    </row>
    <row r="44" spans="1:23" x14ac:dyDescent="0.3">
      <c r="A44">
        <f t="shared" si="7"/>
        <v>42</v>
      </c>
      <c r="B44" s="15" t="str">
        <f ca="1">_xlfn.XLOOKUP(OFFSET('Survey Data'!$A$2,A44,0),Key!A$2:A$5,Key!B$2:B$5,"")</f>
        <v/>
      </c>
      <c r="C44" s="15">
        <f ca="1">_xlfn.XLOOKUP(OFFSET('Survey Data'!B$2,$A44,0),Key!$D$2:$D$6,Key!$E$2:$E$6,-25)</f>
        <v>-25</v>
      </c>
      <c r="D44" s="15">
        <f ca="1">_xlfn.XLOOKUP(OFFSET('Survey Data'!C$2,$A44,0),Key!$D$2:$D$6,Key!$E$2:$E$6,-25)</f>
        <v>-25</v>
      </c>
      <c r="E44" s="15">
        <f ca="1">_xlfn.XLOOKUP(OFFSET('Survey Data'!D$2,$A44,0),Key!$D$2:$D$6,Key!$E$2:$E$6,-25)</f>
        <v>-25</v>
      </c>
      <c r="F44" s="15">
        <f ca="1">_xlfn.XLOOKUP(OFFSET('Survey Data'!E$2,$A44,0),Key!$D$2:$D$6,Key!$E$2:$E$6,-25)</f>
        <v>-25</v>
      </c>
      <c r="G44" s="15">
        <f ca="1">_xlfn.XLOOKUP(OFFSET('Survey Data'!F$2,$A44,0),Key!$D$2:$D$6,Key!$E$2:$E$6,-25)</f>
        <v>-25</v>
      </c>
      <c r="H44" s="15">
        <f ca="1">_xlfn.XLOOKUP(OFFSET('Survey Data'!G$2,$A44,0),Key!$D$2:$D$6,Key!$E$2:$E$6,-25)</f>
        <v>-25</v>
      </c>
      <c r="I44" s="15">
        <f ca="1">OFFSET('Survey Data'!$H$2,A44,0)</f>
        <v>0</v>
      </c>
      <c r="J44" s="15" t="str">
        <f ca="1">_xlfn.XLOOKUP(OFFSET('Survey Data'!$R$2,A44,0),Key!$G$2:$G$3,Key!$H$2:$H$3,"")</f>
        <v/>
      </c>
      <c r="L44">
        <f t="shared" ca="1" si="0"/>
        <v>-150</v>
      </c>
      <c r="M44">
        <f t="shared" ca="1" si="1"/>
        <v>0</v>
      </c>
      <c r="N44" t="e">
        <f ca="1">VLOOKUP(M44,Key!J$2:K$101,2,FALSE)</f>
        <v>#N/A</v>
      </c>
      <c r="O44" t="e" cm="1">
        <f t="array" ref="O44">_xlfn.IFS(COUNTIF('Survey Data'!J44:P44,"Yes")&gt;1,4,'Survey Data'!P44="Yes",1,'Survey Data'!L44="Yes",2,'Survey Data'!M44="Yes",3,'Survey Data'!J44="Yes",4,'Survey Data'!K44="Yes",4,'Survey Data'!N44="Yes",4)</f>
        <v>#N/A</v>
      </c>
      <c r="P44" t="e">
        <f t="shared" ca="1" si="2"/>
        <v>#N/A</v>
      </c>
      <c r="Q44">
        <f t="shared" ca="1" si="3"/>
        <v>1</v>
      </c>
      <c r="R44" t="b">
        <f t="shared" ca="1" si="4"/>
        <v>1</v>
      </c>
      <c r="S44" t="str">
        <f t="shared" ca="1" si="5"/>
        <v/>
      </c>
      <c r="T44" t="e">
        <f ca="1">_xlfn.XLOOKUP(P44,'Depression Treatment'!A$2:A$33,'Depression Treatment'!I$2:I$33,0)*S44</f>
        <v>#N/A</v>
      </c>
      <c r="U44">
        <f>IF(LEFT('Survey Data'!I44,8)="Employed",1,0)</f>
        <v>0</v>
      </c>
      <c r="V44" s="33" t="e">
        <f ca="1">S44*(U44*(T44*VLOOKUP(N44,'Depression Treatment'!F$38:I$41,3,FALSE)+(1-T44)*VLOOKUP(N44,'Depression Treatment'!F$38:I$41,4,FALSE))+(1-U44)*(T44*VLOOKUP(N44,'Depression Treatment'!F$43:I$46,3,FALSE)+(1-T44)*VLOOKUP(N44,'Depression Treatment'!F$43:I$46,4,FALSE)))</f>
        <v>#VALUE!</v>
      </c>
      <c r="W44" s="33">
        <f t="shared" ca="1" si="6"/>
        <v>0</v>
      </c>
    </row>
    <row r="45" spans="1:23" x14ac:dyDescent="0.3">
      <c r="A45">
        <f t="shared" si="7"/>
        <v>43</v>
      </c>
      <c r="B45" s="15" t="str">
        <f ca="1">_xlfn.XLOOKUP(OFFSET('Survey Data'!$A$2,A45,0),Key!A$2:A$5,Key!B$2:B$5,"")</f>
        <v/>
      </c>
      <c r="C45" s="15">
        <f ca="1">_xlfn.XLOOKUP(OFFSET('Survey Data'!B$2,$A45,0),Key!$D$2:$D$6,Key!$E$2:$E$6,-25)</f>
        <v>-25</v>
      </c>
      <c r="D45" s="15">
        <f ca="1">_xlfn.XLOOKUP(OFFSET('Survey Data'!C$2,$A45,0),Key!$D$2:$D$6,Key!$E$2:$E$6,-25)</f>
        <v>-25</v>
      </c>
      <c r="E45" s="15">
        <f ca="1">_xlfn.XLOOKUP(OFFSET('Survey Data'!D$2,$A45,0),Key!$D$2:$D$6,Key!$E$2:$E$6,-25)</f>
        <v>-25</v>
      </c>
      <c r="F45" s="15">
        <f ca="1">_xlfn.XLOOKUP(OFFSET('Survey Data'!E$2,$A45,0),Key!$D$2:$D$6,Key!$E$2:$E$6,-25)</f>
        <v>-25</v>
      </c>
      <c r="G45" s="15">
        <f ca="1">_xlfn.XLOOKUP(OFFSET('Survey Data'!F$2,$A45,0),Key!$D$2:$D$6,Key!$E$2:$E$6,-25)</f>
        <v>-25</v>
      </c>
      <c r="H45" s="15">
        <f ca="1">_xlfn.XLOOKUP(OFFSET('Survey Data'!G$2,$A45,0),Key!$D$2:$D$6,Key!$E$2:$E$6,-25)</f>
        <v>-25</v>
      </c>
      <c r="I45" s="15">
        <f ca="1">OFFSET('Survey Data'!$H$2,A45,0)</f>
        <v>0</v>
      </c>
      <c r="J45" s="15" t="str">
        <f ca="1">_xlfn.XLOOKUP(OFFSET('Survey Data'!$R$2,A45,0),Key!$G$2:$G$3,Key!$H$2:$H$3,"")</f>
        <v/>
      </c>
      <c r="L45">
        <f t="shared" ca="1" si="0"/>
        <v>-150</v>
      </c>
      <c r="M45">
        <f t="shared" ca="1" si="1"/>
        <v>0</v>
      </c>
      <c r="N45" t="e">
        <f ca="1">VLOOKUP(M45,Key!J$2:K$101,2,FALSE)</f>
        <v>#N/A</v>
      </c>
      <c r="O45" t="e" cm="1">
        <f t="array" ref="O45">_xlfn.IFS(COUNTIF('Survey Data'!J45:P45,"Yes")&gt;1,4,'Survey Data'!P45="Yes",1,'Survey Data'!L45="Yes",2,'Survey Data'!M45="Yes",3,'Survey Data'!J45="Yes",4,'Survey Data'!K45="Yes",4,'Survey Data'!N45="Yes",4)</f>
        <v>#N/A</v>
      </c>
      <c r="P45" t="e">
        <f t="shared" ca="1" si="2"/>
        <v>#N/A</v>
      </c>
      <c r="Q45">
        <f t="shared" ca="1" si="3"/>
        <v>1</v>
      </c>
      <c r="R45" t="b">
        <f t="shared" ca="1" si="4"/>
        <v>1</v>
      </c>
      <c r="S45" t="str">
        <f t="shared" ca="1" si="5"/>
        <v/>
      </c>
      <c r="T45" t="e">
        <f ca="1">_xlfn.XLOOKUP(P45,'Depression Treatment'!A$2:A$33,'Depression Treatment'!I$2:I$33,0)*S45</f>
        <v>#N/A</v>
      </c>
      <c r="U45">
        <f>IF(LEFT('Survey Data'!I45,8)="Employed",1,0)</f>
        <v>0</v>
      </c>
      <c r="V45" s="33" t="e">
        <f ca="1">S45*(U45*(T45*VLOOKUP(N45,'Depression Treatment'!F$38:I$41,3,FALSE)+(1-T45)*VLOOKUP(N45,'Depression Treatment'!F$38:I$41,4,FALSE))+(1-U45)*(T45*VLOOKUP(N45,'Depression Treatment'!F$43:I$46,3,FALSE)+(1-T45)*VLOOKUP(N45,'Depression Treatment'!F$43:I$46,4,FALSE)))</f>
        <v>#VALUE!</v>
      </c>
      <c r="W45" s="33">
        <f t="shared" ca="1" si="6"/>
        <v>0</v>
      </c>
    </row>
    <row r="46" spans="1:23" x14ac:dyDescent="0.3">
      <c r="A46">
        <f t="shared" si="7"/>
        <v>44</v>
      </c>
      <c r="B46" s="15" t="str">
        <f ca="1">_xlfn.XLOOKUP(OFFSET('Survey Data'!$A$2,A46,0),Key!A$2:A$5,Key!B$2:B$5,"")</f>
        <v/>
      </c>
      <c r="C46" s="15">
        <f ca="1">_xlfn.XLOOKUP(OFFSET('Survey Data'!B$2,$A46,0),Key!$D$2:$D$6,Key!$E$2:$E$6,-25)</f>
        <v>-25</v>
      </c>
      <c r="D46" s="15">
        <f ca="1">_xlfn.XLOOKUP(OFFSET('Survey Data'!C$2,$A46,0),Key!$D$2:$D$6,Key!$E$2:$E$6,-25)</f>
        <v>-25</v>
      </c>
      <c r="E46" s="15">
        <f ca="1">_xlfn.XLOOKUP(OFFSET('Survey Data'!D$2,$A46,0),Key!$D$2:$D$6,Key!$E$2:$E$6,-25)</f>
        <v>-25</v>
      </c>
      <c r="F46" s="15">
        <f ca="1">_xlfn.XLOOKUP(OFFSET('Survey Data'!E$2,$A46,0),Key!$D$2:$D$6,Key!$E$2:$E$6,-25)</f>
        <v>-25</v>
      </c>
      <c r="G46" s="15">
        <f ca="1">_xlfn.XLOOKUP(OFFSET('Survey Data'!F$2,$A46,0),Key!$D$2:$D$6,Key!$E$2:$E$6,-25)</f>
        <v>-25</v>
      </c>
      <c r="H46" s="15">
        <f ca="1">_xlfn.XLOOKUP(OFFSET('Survey Data'!G$2,$A46,0),Key!$D$2:$D$6,Key!$E$2:$E$6,-25)</f>
        <v>-25</v>
      </c>
      <c r="I46" s="15">
        <f ca="1">OFFSET('Survey Data'!$H$2,A46,0)</f>
        <v>0</v>
      </c>
      <c r="J46" s="15" t="str">
        <f ca="1">_xlfn.XLOOKUP(OFFSET('Survey Data'!$R$2,A46,0),Key!$G$2:$G$3,Key!$H$2:$H$3,"")</f>
        <v/>
      </c>
      <c r="L46">
        <f t="shared" ca="1" si="0"/>
        <v>-150</v>
      </c>
      <c r="M46">
        <f t="shared" ca="1" si="1"/>
        <v>0</v>
      </c>
      <c r="N46" t="e">
        <f ca="1">VLOOKUP(M46,Key!J$2:K$101,2,FALSE)</f>
        <v>#N/A</v>
      </c>
      <c r="O46" t="e" cm="1">
        <f t="array" ref="O46">_xlfn.IFS(COUNTIF('Survey Data'!J46:P46,"Yes")&gt;1,4,'Survey Data'!P46="Yes",1,'Survey Data'!L46="Yes",2,'Survey Data'!M46="Yes",3,'Survey Data'!J46="Yes",4,'Survey Data'!K46="Yes",4,'Survey Data'!N46="Yes",4)</f>
        <v>#N/A</v>
      </c>
      <c r="P46" t="e">
        <f t="shared" ca="1" si="2"/>
        <v>#N/A</v>
      </c>
      <c r="Q46">
        <f t="shared" ca="1" si="3"/>
        <v>1</v>
      </c>
      <c r="R46" t="b">
        <f t="shared" ca="1" si="4"/>
        <v>1</v>
      </c>
      <c r="S46" t="str">
        <f t="shared" ca="1" si="5"/>
        <v/>
      </c>
      <c r="T46" t="e">
        <f ca="1">_xlfn.XLOOKUP(P46,'Depression Treatment'!A$2:A$33,'Depression Treatment'!I$2:I$33,0)*S46</f>
        <v>#N/A</v>
      </c>
      <c r="U46">
        <f>IF(LEFT('Survey Data'!I46,8)="Employed",1,0)</f>
        <v>0</v>
      </c>
      <c r="V46" s="33" t="e">
        <f ca="1">S46*(U46*(T46*VLOOKUP(N46,'Depression Treatment'!F$38:I$41,3,FALSE)+(1-T46)*VLOOKUP(N46,'Depression Treatment'!F$38:I$41,4,FALSE))+(1-U46)*(T46*VLOOKUP(N46,'Depression Treatment'!F$43:I$46,3,FALSE)+(1-T46)*VLOOKUP(N46,'Depression Treatment'!F$43:I$46,4,FALSE)))</f>
        <v>#VALUE!</v>
      </c>
      <c r="W46" s="33">
        <f t="shared" ca="1" si="6"/>
        <v>0</v>
      </c>
    </row>
    <row r="47" spans="1:23" x14ac:dyDescent="0.3">
      <c r="A47">
        <f t="shared" si="7"/>
        <v>45</v>
      </c>
      <c r="B47" s="15" t="str">
        <f ca="1">_xlfn.XLOOKUP(OFFSET('Survey Data'!$A$2,A47,0),Key!A$2:A$5,Key!B$2:B$5,"")</f>
        <v/>
      </c>
      <c r="C47" s="15">
        <f ca="1">_xlfn.XLOOKUP(OFFSET('Survey Data'!B$2,$A47,0),Key!$D$2:$D$6,Key!$E$2:$E$6,-25)</f>
        <v>-25</v>
      </c>
      <c r="D47" s="15">
        <f ca="1">_xlfn.XLOOKUP(OFFSET('Survey Data'!C$2,$A47,0),Key!$D$2:$D$6,Key!$E$2:$E$6,-25)</f>
        <v>-25</v>
      </c>
      <c r="E47" s="15">
        <f ca="1">_xlfn.XLOOKUP(OFFSET('Survey Data'!D$2,$A47,0),Key!$D$2:$D$6,Key!$E$2:$E$6,-25)</f>
        <v>-25</v>
      </c>
      <c r="F47" s="15">
        <f ca="1">_xlfn.XLOOKUP(OFFSET('Survey Data'!E$2,$A47,0),Key!$D$2:$D$6,Key!$E$2:$E$6,-25)</f>
        <v>-25</v>
      </c>
      <c r="G47" s="15">
        <f ca="1">_xlfn.XLOOKUP(OFFSET('Survey Data'!F$2,$A47,0),Key!$D$2:$D$6,Key!$E$2:$E$6,-25)</f>
        <v>-25</v>
      </c>
      <c r="H47" s="15">
        <f ca="1">_xlfn.XLOOKUP(OFFSET('Survey Data'!G$2,$A47,0),Key!$D$2:$D$6,Key!$E$2:$E$6,-25)</f>
        <v>-25</v>
      </c>
      <c r="I47" s="15">
        <f ca="1">OFFSET('Survey Data'!$H$2,A47,0)</f>
        <v>0</v>
      </c>
      <c r="J47" s="15" t="str">
        <f ca="1">_xlfn.XLOOKUP(OFFSET('Survey Data'!$R$2,A47,0),Key!$G$2:$G$3,Key!$H$2:$H$3,"")</f>
        <v/>
      </c>
      <c r="L47">
        <f t="shared" ca="1" si="0"/>
        <v>-150</v>
      </c>
      <c r="M47">
        <f t="shared" ca="1" si="1"/>
        <v>0</v>
      </c>
      <c r="N47" t="e">
        <f ca="1">VLOOKUP(M47,Key!J$2:K$101,2,FALSE)</f>
        <v>#N/A</v>
      </c>
      <c r="O47" t="e" cm="1">
        <f t="array" ref="O47">_xlfn.IFS(COUNTIF('Survey Data'!J47:P47,"Yes")&gt;1,4,'Survey Data'!P47="Yes",1,'Survey Data'!L47="Yes",2,'Survey Data'!M47="Yes",3,'Survey Data'!J47="Yes",4,'Survey Data'!K47="Yes",4,'Survey Data'!N47="Yes",4)</f>
        <v>#N/A</v>
      </c>
      <c r="P47" t="e">
        <f t="shared" ca="1" si="2"/>
        <v>#N/A</v>
      </c>
      <c r="Q47">
        <f t="shared" ca="1" si="3"/>
        <v>1</v>
      </c>
      <c r="R47" t="b">
        <f t="shared" ca="1" si="4"/>
        <v>1</v>
      </c>
      <c r="S47" t="str">
        <f t="shared" ca="1" si="5"/>
        <v/>
      </c>
      <c r="T47" t="e">
        <f ca="1">_xlfn.XLOOKUP(P47,'Depression Treatment'!A$2:A$33,'Depression Treatment'!I$2:I$33,0)*S47</f>
        <v>#N/A</v>
      </c>
      <c r="U47">
        <f>IF(LEFT('Survey Data'!I47,8)="Employed",1,0)</f>
        <v>0</v>
      </c>
      <c r="V47" s="33" t="e">
        <f ca="1">S47*(U47*(T47*VLOOKUP(N47,'Depression Treatment'!F$38:I$41,3,FALSE)+(1-T47)*VLOOKUP(N47,'Depression Treatment'!F$38:I$41,4,FALSE))+(1-U47)*(T47*VLOOKUP(N47,'Depression Treatment'!F$43:I$46,3,FALSE)+(1-T47)*VLOOKUP(N47,'Depression Treatment'!F$43:I$46,4,FALSE)))</f>
        <v>#VALUE!</v>
      </c>
      <c r="W47" s="33">
        <f t="shared" ca="1" si="6"/>
        <v>0</v>
      </c>
    </row>
    <row r="48" spans="1:23" x14ac:dyDescent="0.3">
      <c r="A48">
        <f t="shared" si="7"/>
        <v>46</v>
      </c>
      <c r="B48" s="15" t="str">
        <f ca="1">_xlfn.XLOOKUP(OFFSET('Survey Data'!$A$2,A48,0),Key!A$2:A$5,Key!B$2:B$5,"")</f>
        <v/>
      </c>
      <c r="C48" s="15">
        <f ca="1">_xlfn.XLOOKUP(OFFSET('Survey Data'!B$2,$A48,0),Key!$D$2:$D$6,Key!$E$2:$E$6,-25)</f>
        <v>-25</v>
      </c>
      <c r="D48" s="15">
        <f ca="1">_xlfn.XLOOKUP(OFFSET('Survey Data'!C$2,$A48,0),Key!$D$2:$D$6,Key!$E$2:$E$6,-25)</f>
        <v>-25</v>
      </c>
      <c r="E48" s="15">
        <f ca="1">_xlfn.XLOOKUP(OFFSET('Survey Data'!D$2,$A48,0),Key!$D$2:$D$6,Key!$E$2:$E$6,-25)</f>
        <v>-25</v>
      </c>
      <c r="F48" s="15">
        <f ca="1">_xlfn.XLOOKUP(OFFSET('Survey Data'!E$2,$A48,0),Key!$D$2:$D$6,Key!$E$2:$E$6,-25)</f>
        <v>-25</v>
      </c>
      <c r="G48" s="15">
        <f ca="1">_xlfn.XLOOKUP(OFFSET('Survey Data'!F$2,$A48,0),Key!$D$2:$D$6,Key!$E$2:$E$6,-25)</f>
        <v>-25</v>
      </c>
      <c r="H48" s="15">
        <f ca="1">_xlfn.XLOOKUP(OFFSET('Survey Data'!G$2,$A48,0),Key!$D$2:$D$6,Key!$E$2:$E$6,-25)</f>
        <v>-25</v>
      </c>
      <c r="I48" s="15">
        <f ca="1">OFFSET('Survey Data'!$H$2,A48,0)</f>
        <v>0</v>
      </c>
      <c r="J48" s="15" t="str">
        <f ca="1">_xlfn.XLOOKUP(OFFSET('Survey Data'!$R$2,A48,0),Key!$G$2:$G$3,Key!$H$2:$H$3,"")</f>
        <v/>
      </c>
      <c r="L48">
        <f t="shared" ca="1" si="0"/>
        <v>-150</v>
      </c>
      <c r="M48">
        <f t="shared" ca="1" si="1"/>
        <v>0</v>
      </c>
      <c r="N48" t="e">
        <f ca="1">VLOOKUP(M48,Key!J$2:K$101,2,FALSE)</f>
        <v>#N/A</v>
      </c>
      <c r="O48" t="e" cm="1">
        <f t="array" ref="O48">_xlfn.IFS(COUNTIF('Survey Data'!J48:P48,"Yes")&gt;1,4,'Survey Data'!P48="Yes",1,'Survey Data'!L48="Yes",2,'Survey Data'!M48="Yes",3,'Survey Data'!J48="Yes",4,'Survey Data'!K48="Yes",4,'Survey Data'!N48="Yes",4)</f>
        <v>#N/A</v>
      </c>
      <c r="P48" t="e">
        <f t="shared" ca="1" si="2"/>
        <v>#N/A</v>
      </c>
      <c r="Q48">
        <f t="shared" ca="1" si="3"/>
        <v>1</v>
      </c>
      <c r="R48" t="b">
        <f t="shared" ca="1" si="4"/>
        <v>1</v>
      </c>
      <c r="S48" t="str">
        <f t="shared" ca="1" si="5"/>
        <v/>
      </c>
      <c r="T48" t="e">
        <f ca="1">_xlfn.XLOOKUP(P48,'Depression Treatment'!A$2:A$33,'Depression Treatment'!I$2:I$33,0)*S48</f>
        <v>#N/A</v>
      </c>
      <c r="U48">
        <f>IF(LEFT('Survey Data'!I48,8)="Employed",1,0)</f>
        <v>0</v>
      </c>
      <c r="V48" s="33" t="e">
        <f ca="1">S48*(U48*(T48*VLOOKUP(N48,'Depression Treatment'!F$38:I$41,3,FALSE)+(1-T48)*VLOOKUP(N48,'Depression Treatment'!F$38:I$41,4,FALSE))+(1-U48)*(T48*VLOOKUP(N48,'Depression Treatment'!F$43:I$46,3,FALSE)+(1-T48)*VLOOKUP(N48,'Depression Treatment'!F$43:I$46,4,FALSE)))</f>
        <v>#VALUE!</v>
      </c>
      <c r="W48" s="33">
        <f t="shared" ca="1" si="6"/>
        <v>0</v>
      </c>
    </row>
    <row r="49" spans="1:23" x14ac:dyDescent="0.3">
      <c r="A49">
        <f t="shared" si="7"/>
        <v>47</v>
      </c>
      <c r="B49" s="15" t="str">
        <f ca="1">_xlfn.XLOOKUP(OFFSET('Survey Data'!$A$2,A49,0),Key!A$2:A$5,Key!B$2:B$5,"")</f>
        <v/>
      </c>
      <c r="C49" s="15">
        <f ca="1">_xlfn.XLOOKUP(OFFSET('Survey Data'!B$2,$A49,0),Key!$D$2:$D$6,Key!$E$2:$E$6,-25)</f>
        <v>-25</v>
      </c>
      <c r="D49" s="15">
        <f ca="1">_xlfn.XLOOKUP(OFFSET('Survey Data'!C$2,$A49,0),Key!$D$2:$D$6,Key!$E$2:$E$6,-25)</f>
        <v>-25</v>
      </c>
      <c r="E49" s="15">
        <f ca="1">_xlfn.XLOOKUP(OFFSET('Survey Data'!D$2,$A49,0),Key!$D$2:$D$6,Key!$E$2:$E$6,-25)</f>
        <v>-25</v>
      </c>
      <c r="F49" s="15">
        <f ca="1">_xlfn.XLOOKUP(OFFSET('Survey Data'!E$2,$A49,0),Key!$D$2:$D$6,Key!$E$2:$E$6,-25)</f>
        <v>-25</v>
      </c>
      <c r="G49" s="15">
        <f ca="1">_xlfn.XLOOKUP(OFFSET('Survey Data'!F$2,$A49,0),Key!$D$2:$D$6,Key!$E$2:$E$6,-25)</f>
        <v>-25</v>
      </c>
      <c r="H49" s="15">
        <f ca="1">_xlfn.XLOOKUP(OFFSET('Survey Data'!G$2,$A49,0),Key!$D$2:$D$6,Key!$E$2:$E$6,-25)</f>
        <v>-25</v>
      </c>
      <c r="I49" s="15">
        <f ca="1">OFFSET('Survey Data'!$H$2,A49,0)</f>
        <v>0</v>
      </c>
      <c r="J49" s="15" t="str">
        <f ca="1">_xlfn.XLOOKUP(OFFSET('Survey Data'!$R$2,A49,0),Key!$G$2:$G$3,Key!$H$2:$H$3,"")</f>
        <v/>
      </c>
      <c r="L49">
        <f t="shared" ca="1" si="0"/>
        <v>-150</v>
      </c>
      <c r="M49">
        <f t="shared" ca="1" si="1"/>
        <v>0</v>
      </c>
      <c r="N49" t="e">
        <f ca="1">VLOOKUP(M49,Key!J$2:K$101,2,FALSE)</f>
        <v>#N/A</v>
      </c>
      <c r="O49" t="e" cm="1">
        <f t="array" ref="O49">_xlfn.IFS(COUNTIF('Survey Data'!J49:P49,"Yes")&gt;1,4,'Survey Data'!P49="Yes",1,'Survey Data'!L49="Yes",2,'Survey Data'!M49="Yes",3,'Survey Data'!J49="Yes",4,'Survey Data'!K49="Yes",4,'Survey Data'!N49="Yes",4)</f>
        <v>#N/A</v>
      </c>
      <c r="P49" t="e">
        <f t="shared" ca="1" si="2"/>
        <v>#N/A</v>
      </c>
      <c r="Q49">
        <f t="shared" ca="1" si="3"/>
        <v>1</v>
      </c>
      <c r="R49" t="b">
        <f t="shared" ca="1" si="4"/>
        <v>1</v>
      </c>
      <c r="S49" t="str">
        <f t="shared" ca="1" si="5"/>
        <v/>
      </c>
      <c r="T49" t="e">
        <f ca="1">_xlfn.XLOOKUP(P49,'Depression Treatment'!A$2:A$33,'Depression Treatment'!I$2:I$33,0)*S49</f>
        <v>#N/A</v>
      </c>
      <c r="U49">
        <f>IF(LEFT('Survey Data'!I49,8)="Employed",1,0)</f>
        <v>0</v>
      </c>
      <c r="V49" s="33" t="e">
        <f ca="1">S49*(U49*(T49*VLOOKUP(N49,'Depression Treatment'!F$38:I$41,3,FALSE)+(1-T49)*VLOOKUP(N49,'Depression Treatment'!F$38:I$41,4,FALSE))+(1-U49)*(T49*VLOOKUP(N49,'Depression Treatment'!F$43:I$46,3,FALSE)+(1-T49)*VLOOKUP(N49,'Depression Treatment'!F$43:I$46,4,FALSE)))</f>
        <v>#VALUE!</v>
      </c>
      <c r="W49" s="33">
        <f t="shared" ca="1" si="6"/>
        <v>0</v>
      </c>
    </row>
    <row r="50" spans="1:23" x14ac:dyDescent="0.3">
      <c r="A50">
        <f t="shared" si="7"/>
        <v>48</v>
      </c>
      <c r="B50" s="15" t="str">
        <f ca="1">_xlfn.XLOOKUP(OFFSET('Survey Data'!$A$2,A50,0),Key!A$2:A$5,Key!B$2:B$5,"")</f>
        <v/>
      </c>
      <c r="C50" s="15">
        <f ca="1">_xlfn.XLOOKUP(OFFSET('Survey Data'!B$2,$A50,0),Key!$D$2:$D$6,Key!$E$2:$E$6,-25)</f>
        <v>-25</v>
      </c>
      <c r="D50" s="15">
        <f ca="1">_xlfn.XLOOKUP(OFFSET('Survey Data'!C$2,$A50,0),Key!$D$2:$D$6,Key!$E$2:$E$6,-25)</f>
        <v>-25</v>
      </c>
      <c r="E50" s="15">
        <f ca="1">_xlfn.XLOOKUP(OFFSET('Survey Data'!D$2,$A50,0),Key!$D$2:$D$6,Key!$E$2:$E$6,-25)</f>
        <v>-25</v>
      </c>
      <c r="F50" s="15">
        <f ca="1">_xlfn.XLOOKUP(OFFSET('Survey Data'!E$2,$A50,0),Key!$D$2:$D$6,Key!$E$2:$E$6,-25)</f>
        <v>-25</v>
      </c>
      <c r="G50" s="15">
        <f ca="1">_xlfn.XLOOKUP(OFFSET('Survey Data'!F$2,$A50,0),Key!$D$2:$D$6,Key!$E$2:$E$6,-25)</f>
        <v>-25</v>
      </c>
      <c r="H50" s="15">
        <f ca="1">_xlfn.XLOOKUP(OFFSET('Survey Data'!G$2,$A50,0),Key!$D$2:$D$6,Key!$E$2:$E$6,-25)</f>
        <v>-25</v>
      </c>
      <c r="I50" s="15">
        <f ca="1">OFFSET('Survey Data'!$H$2,A50,0)</f>
        <v>0</v>
      </c>
      <c r="J50" s="15" t="str">
        <f ca="1">_xlfn.XLOOKUP(OFFSET('Survey Data'!$R$2,A50,0),Key!$G$2:$G$3,Key!$H$2:$H$3,"")</f>
        <v/>
      </c>
      <c r="L50">
        <f t="shared" ca="1" si="0"/>
        <v>-150</v>
      </c>
      <c r="M50">
        <f t="shared" ca="1" si="1"/>
        <v>0</v>
      </c>
      <c r="N50" t="e">
        <f ca="1">VLOOKUP(M50,Key!J$2:K$101,2,FALSE)</f>
        <v>#N/A</v>
      </c>
      <c r="O50" t="e" cm="1">
        <f t="array" ref="O50">_xlfn.IFS(COUNTIF('Survey Data'!J50:P50,"Yes")&gt;1,4,'Survey Data'!P50="Yes",1,'Survey Data'!L50="Yes",2,'Survey Data'!M50="Yes",3,'Survey Data'!J50="Yes",4,'Survey Data'!K50="Yes",4,'Survey Data'!N50="Yes",4)</f>
        <v>#N/A</v>
      </c>
      <c r="P50" t="e">
        <f t="shared" ca="1" si="2"/>
        <v>#N/A</v>
      </c>
      <c r="Q50">
        <f t="shared" ca="1" si="3"/>
        <v>1</v>
      </c>
      <c r="R50" t="b">
        <f t="shared" ca="1" si="4"/>
        <v>1</v>
      </c>
      <c r="S50" t="str">
        <f t="shared" ca="1" si="5"/>
        <v/>
      </c>
      <c r="T50" t="e">
        <f ca="1">_xlfn.XLOOKUP(P50,'Depression Treatment'!A$2:A$33,'Depression Treatment'!I$2:I$33,0)*S50</f>
        <v>#N/A</v>
      </c>
      <c r="U50">
        <f>IF(LEFT('Survey Data'!I50,8)="Employed",1,0)</f>
        <v>0</v>
      </c>
      <c r="V50" s="33" t="e">
        <f ca="1">S50*(U50*(T50*VLOOKUP(N50,'Depression Treatment'!F$38:I$41,3,FALSE)+(1-T50)*VLOOKUP(N50,'Depression Treatment'!F$38:I$41,4,FALSE))+(1-U50)*(T50*VLOOKUP(N50,'Depression Treatment'!F$43:I$46,3,FALSE)+(1-T50)*VLOOKUP(N50,'Depression Treatment'!F$43:I$46,4,FALSE)))</f>
        <v>#VALUE!</v>
      </c>
      <c r="W50" s="33">
        <f t="shared" ca="1" si="6"/>
        <v>0</v>
      </c>
    </row>
    <row r="51" spans="1:23" x14ac:dyDescent="0.3">
      <c r="A51">
        <f t="shared" si="7"/>
        <v>49</v>
      </c>
      <c r="B51" s="15" t="str">
        <f ca="1">_xlfn.XLOOKUP(OFFSET('Survey Data'!$A$2,A51,0),Key!A$2:A$5,Key!B$2:B$5,"")</f>
        <v/>
      </c>
      <c r="C51" s="15">
        <f ca="1">_xlfn.XLOOKUP(OFFSET('Survey Data'!B$2,$A51,0),Key!$D$2:$D$6,Key!$E$2:$E$6,-25)</f>
        <v>-25</v>
      </c>
      <c r="D51" s="15">
        <f ca="1">_xlfn.XLOOKUP(OFFSET('Survey Data'!C$2,$A51,0),Key!$D$2:$D$6,Key!$E$2:$E$6,-25)</f>
        <v>-25</v>
      </c>
      <c r="E51" s="15">
        <f ca="1">_xlfn.XLOOKUP(OFFSET('Survey Data'!D$2,$A51,0),Key!$D$2:$D$6,Key!$E$2:$E$6,-25)</f>
        <v>-25</v>
      </c>
      <c r="F51" s="15">
        <f ca="1">_xlfn.XLOOKUP(OFFSET('Survey Data'!E$2,$A51,0),Key!$D$2:$D$6,Key!$E$2:$E$6,-25)</f>
        <v>-25</v>
      </c>
      <c r="G51" s="15">
        <f ca="1">_xlfn.XLOOKUP(OFFSET('Survey Data'!F$2,$A51,0),Key!$D$2:$D$6,Key!$E$2:$E$6,-25)</f>
        <v>-25</v>
      </c>
      <c r="H51" s="15">
        <f ca="1">_xlfn.XLOOKUP(OFFSET('Survey Data'!G$2,$A51,0),Key!$D$2:$D$6,Key!$E$2:$E$6,-25)</f>
        <v>-25</v>
      </c>
      <c r="I51" s="15">
        <f ca="1">OFFSET('Survey Data'!$H$2,A51,0)</f>
        <v>0</v>
      </c>
      <c r="J51" s="15" t="str">
        <f ca="1">_xlfn.XLOOKUP(OFFSET('Survey Data'!$R$2,A51,0),Key!$G$2:$G$3,Key!$H$2:$H$3,"")</f>
        <v/>
      </c>
      <c r="L51">
        <f t="shared" ca="1" si="0"/>
        <v>-150</v>
      </c>
      <c r="M51">
        <f t="shared" ca="1" si="1"/>
        <v>0</v>
      </c>
      <c r="N51" t="e">
        <f ca="1">VLOOKUP(M51,Key!J$2:K$101,2,FALSE)</f>
        <v>#N/A</v>
      </c>
      <c r="O51" t="e" cm="1">
        <f t="array" ref="O51">_xlfn.IFS(COUNTIF('Survey Data'!J51:P51,"Yes")&gt;1,4,'Survey Data'!P51="Yes",1,'Survey Data'!L51="Yes",2,'Survey Data'!M51="Yes",3,'Survey Data'!J51="Yes",4,'Survey Data'!K51="Yes",4,'Survey Data'!N51="Yes",4)</f>
        <v>#N/A</v>
      </c>
      <c r="P51" t="e">
        <f t="shared" ca="1" si="2"/>
        <v>#N/A</v>
      </c>
      <c r="Q51">
        <f t="shared" ca="1" si="3"/>
        <v>1</v>
      </c>
      <c r="R51" t="b">
        <f t="shared" ca="1" si="4"/>
        <v>1</v>
      </c>
      <c r="S51" t="str">
        <f t="shared" ca="1" si="5"/>
        <v/>
      </c>
      <c r="T51" t="e">
        <f ca="1">_xlfn.XLOOKUP(P51,'Depression Treatment'!A$2:A$33,'Depression Treatment'!I$2:I$33,0)*S51</f>
        <v>#N/A</v>
      </c>
      <c r="U51">
        <f>IF(LEFT('Survey Data'!I51,8)="Employed",1,0)</f>
        <v>0</v>
      </c>
      <c r="V51" s="33" t="e">
        <f ca="1">S51*(U51*(T51*VLOOKUP(N51,'Depression Treatment'!F$38:I$41,3,FALSE)+(1-T51)*VLOOKUP(N51,'Depression Treatment'!F$38:I$41,4,FALSE))+(1-U51)*(T51*VLOOKUP(N51,'Depression Treatment'!F$43:I$46,3,FALSE)+(1-T51)*VLOOKUP(N51,'Depression Treatment'!F$43:I$46,4,FALSE)))</f>
        <v>#VALUE!</v>
      </c>
      <c r="W51" s="33">
        <f t="shared" ca="1" si="6"/>
        <v>0</v>
      </c>
    </row>
    <row r="52" spans="1:23" x14ac:dyDescent="0.3">
      <c r="A52">
        <f t="shared" si="7"/>
        <v>50</v>
      </c>
      <c r="B52" s="15" t="str">
        <f ca="1">_xlfn.XLOOKUP(OFFSET('Survey Data'!$A$2,A52,0),Key!A$2:A$5,Key!B$2:B$5,"")</f>
        <v/>
      </c>
      <c r="C52" s="15">
        <f ca="1">_xlfn.XLOOKUP(OFFSET('Survey Data'!B$2,$A52,0),Key!$D$2:$D$6,Key!$E$2:$E$6,-25)</f>
        <v>-25</v>
      </c>
      <c r="D52" s="15">
        <f ca="1">_xlfn.XLOOKUP(OFFSET('Survey Data'!C$2,$A52,0),Key!$D$2:$D$6,Key!$E$2:$E$6,-25)</f>
        <v>-25</v>
      </c>
      <c r="E52" s="15">
        <f ca="1">_xlfn.XLOOKUP(OFFSET('Survey Data'!D$2,$A52,0),Key!$D$2:$D$6,Key!$E$2:$E$6,-25)</f>
        <v>-25</v>
      </c>
      <c r="F52" s="15">
        <f ca="1">_xlfn.XLOOKUP(OFFSET('Survey Data'!E$2,$A52,0),Key!$D$2:$D$6,Key!$E$2:$E$6,-25)</f>
        <v>-25</v>
      </c>
      <c r="G52" s="15">
        <f ca="1">_xlfn.XLOOKUP(OFFSET('Survey Data'!F$2,$A52,0),Key!$D$2:$D$6,Key!$E$2:$E$6,-25)</f>
        <v>-25</v>
      </c>
      <c r="H52" s="15">
        <f ca="1">_xlfn.XLOOKUP(OFFSET('Survey Data'!G$2,$A52,0),Key!$D$2:$D$6,Key!$E$2:$E$6,-25)</f>
        <v>-25</v>
      </c>
      <c r="I52" s="15">
        <f ca="1">OFFSET('Survey Data'!$H$2,A52,0)</f>
        <v>0</v>
      </c>
      <c r="J52" s="15" t="str">
        <f ca="1">_xlfn.XLOOKUP(OFFSET('Survey Data'!$R$2,A52,0),Key!$G$2:$G$3,Key!$H$2:$H$3,"")</f>
        <v/>
      </c>
      <c r="L52">
        <f t="shared" ca="1" si="0"/>
        <v>-150</v>
      </c>
      <c r="M52">
        <f t="shared" ca="1" si="1"/>
        <v>0</v>
      </c>
      <c r="N52" t="e">
        <f ca="1">VLOOKUP(M52,Key!J$2:K$101,2,FALSE)</f>
        <v>#N/A</v>
      </c>
      <c r="O52" t="e" cm="1">
        <f t="array" ref="O52">_xlfn.IFS(COUNTIF('Survey Data'!J52:P52,"Yes")&gt;1,4,'Survey Data'!P52="Yes",1,'Survey Data'!L52="Yes",2,'Survey Data'!M52="Yes",3,'Survey Data'!J52="Yes",4,'Survey Data'!K52="Yes",4,'Survey Data'!N52="Yes",4)</f>
        <v>#N/A</v>
      </c>
      <c r="P52" t="e">
        <f t="shared" ca="1" si="2"/>
        <v>#N/A</v>
      </c>
      <c r="Q52">
        <f t="shared" ca="1" si="3"/>
        <v>1</v>
      </c>
      <c r="R52" t="b">
        <f t="shared" ca="1" si="4"/>
        <v>1</v>
      </c>
      <c r="S52" t="str">
        <f t="shared" ca="1" si="5"/>
        <v/>
      </c>
      <c r="T52" t="e">
        <f ca="1">_xlfn.XLOOKUP(P52,'Depression Treatment'!A$2:A$33,'Depression Treatment'!I$2:I$33,0)*S52</f>
        <v>#N/A</v>
      </c>
      <c r="U52">
        <f>IF(LEFT('Survey Data'!I52,8)="Employed",1,0)</f>
        <v>0</v>
      </c>
      <c r="V52" s="33" t="e">
        <f ca="1">S52*(U52*(T52*VLOOKUP(N52,'Depression Treatment'!F$38:I$41,3,FALSE)+(1-T52)*VLOOKUP(N52,'Depression Treatment'!F$38:I$41,4,FALSE))+(1-U52)*(T52*VLOOKUP(N52,'Depression Treatment'!F$43:I$46,3,FALSE)+(1-T52)*VLOOKUP(N52,'Depression Treatment'!F$43:I$46,4,FALSE)))</f>
        <v>#VALUE!</v>
      </c>
      <c r="W52" s="33">
        <f t="shared" ca="1" si="6"/>
        <v>0</v>
      </c>
    </row>
    <row r="53" spans="1:23" x14ac:dyDescent="0.3">
      <c r="A53">
        <f t="shared" si="7"/>
        <v>51</v>
      </c>
      <c r="B53" s="15" t="str">
        <f ca="1">_xlfn.XLOOKUP(OFFSET('Survey Data'!$A$2,A53,0),Key!A$2:A$5,Key!B$2:B$5,"")</f>
        <v/>
      </c>
      <c r="C53" s="15">
        <f ca="1">_xlfn.XLOOKUP(OFFSET('Survey Data'!B$2,$A53,0),Key!$D$2:$D$6,Key!$E$2:$E$6,-25)</f>
        <v>-25</v>
      </c>
      <c r="D53" s="15">
        <f ca="1">_xlfn.XLOOKUP(OFFSET('Survey Data'!C$2,$A53,0),Key!$D$2:$D$6,Key!$E$2:$E$6,-25)</f>
        <v>-25</v>
      </c>
      <c r="E53" s="15">
        <f ca="1">_xlfn.XLOOKUP(OFFSET('Survey Data'!D$2,$A53,0),Key!$D$2:$D$6,Key!$E$2:$E$6,-25)</f>
        <v>-25</v>
      </c>
      <c r="F53" s="15">
        <f ca="1">_xlfn.XLOOKUP(OFFSET('Survey Data'!E$2,$A53,0),Key!$D$2:$D$6,Key!$E$2:$E$6,-25)</f>
        <v>-25</v>
      </c>
      <c r="G53" s="15">
        <f ca="1">_xlfn.XLOOKUP(OFFSET('Survey Data'!F$2,$A53,0),Key!$D$2:$D$6,Key!$E$2:$E$6,-25)</f>
        <v>-25</v>
      </c>
      <c r="H53" s="15">
        <f ca="1">_xlfn.XLOOKUP(OFFSET('Survey Data'!G$2,$A53,0),Key!$D$2:$D$6,Key!$E$2:$E$6,-25)</f>
        <v>-25</v>
      </c>
      <c r="I53" s="15">
        <f ca="1">OFFSET('Survey Data'!$H$2,A53,0)</f>
        <v>0</v>
      </c>
      <c r="J53" s="15" t="str">
        <f ca="1">_xlfn.XLOOKUP(OFFSET('Survey Data'!$R$2,A53,0),Key!$G$2:$G$3,Key!$H$2:$H$3,"")</f>
        <v/>
      </c>
      <c r="L53">
        <f t="shared" ca="1" si="0"/>
        <v>-150</v>
      </c>
      <c r="M53">
        <f t="shared" ca="1" si="1"/>
        <v>0</v>
      </c>
      <c r="N53" t="e">
        <f ca="1">VLOOKUP(M53,Key!J$2:K$101,2,FALSE)</f>
        <v>#N/A</v>
      </c>
      <c r="O53" t="e" cm="1">
        <f t="array" ref="O53">_xlfn.IFS(COUNTIF('Survey Data'!J53:P53,"Yes")&gt;1,4,'Survey Data'!P53="Yes",1,'Survey Data'!L53="Yes",2,'Survey Data'!M53="Yes",3,'Survey Data'!J53="Yes",4,'Survey Data'!K53="Yes",4,'Survey Data'!N53="Yes",4)</f>
        <v>#N/A</v>
      </c>
      <c r="P53" t="e">
        <f t="shared" ca="1" si="2"/>
        <v>#N/A</v>
      </c>
      <c r="Q53">
        <f t="shared" ca="1" si="3"/>
        <v>1</v>
      </c>
      <c r="R53" t="b">
        <f t="shared" ca="1" si="4"/>
        <v>1</v>
      </c>
      <c r="S53" t="str">
        <f t="shared" ca="1" si="5"/>
        <v/>
      </c>
      <c r="T53" t="e">
        <f ca="1">_xlfn.XLOOKUP(P53,'Depression Treatment'!A$2:A$33,'Depression Treatment'!I$2:I$33,0)*S53</f>
        <v>#N/A</v>
      </c>
      <c r="U53">
        <f>IF(LEFT('Survey Data'!I53,8)="Employed",1,0)</f>
        <v>0</v>
      </c>
      <c r="V53" s="33" t="e">
        <f ca="1">S53*(U53*(T53*VLOOKUP(N53,'Depression Treatment'!F$38:I$41,3,FALSE)+(1-T53)*VLOOKUP(N53,'Depression Treatment'!F$38:I$41,4,FALSE))+(1-U53)*(T53*VLOOKUP(N53,'Depression Treatment'!F$43:I$46,3,FALSE)+(1-T53)*VLOOKUP(N53,'Depression Treatment'!F$43:I$46,4,FALSE)))</f>
        <v>#VALUE!</v>
      </c>
      <c r="W53" s="33">
        <f t="shared" ca="1" si="6"/>
        <v>0</v>
      </c>
    </row>
    <row r="54" spans="1:23" x14ac:dyDescent="0.3">
      <c r="A54">
        <f t="shared" si="7"/>
        <v>52</v>
      </c>
      <c r="B54" s="15" t="str">
        <f ca="1">_xlfn.XLOOKUP(OFFSET('Survey Data'!$A$2,A54,0),Key!A$2:A$5,Key!B$2:B$5,"")</f>
        <v/>
      </c>
      <c r="C54" s="15">
        <f ca="1">_xlfn.XLOOKUP(OFFSET('Survey Data'!B$2,$A54,0),Key!$D$2:$D$6,Key!$E$2:$E$6,-25)</f>
        <v>-25</v>
      </c>
      <c r="D54" s="15">
        <f ca="1">_xlfn.XLOOKUP(OFFSET('Survey Data'!C$2,$A54,0),Key!$D$2:$D$6,Key!$E$2:$E$6,-25)</f>
        <v>-25</v>
      </c>
      <c r="E54" s="15">
        <f ca="1">_xlfn.XLOOKUP(OFFSET('Survey Data'!D$2,$A54,0),Key!$D$2:$D$6,Key!$E$2:$E$6,-25)</f>
        <v>-25</v>
      </c>
      <c r="F54" s="15">
        <f ca="1">_xlfn.XLOOKUP(OFFSET('Survey Data'!E$2,$A54,0),Key!$D$2:$D$6,Key!$E$2:$E$6,-25)</f>
        <v>-25</v>
      </c>
      <c r="G54" s="15">
        <f ca="1">_xlfn.XLOOKUP(OFFSET('Survey Data'!F$2,$A54,0),Key!$D$2:$D$6,Key!$E$2:$E$6,-25)</f>
        <v>-25</v>
      </c>
      <c r="H54" s="15">
        <f ca="1">_xlfn.XLOOKUP(OFFSET('Survey Data'!G$2,$A54,0),Key!$D$2:$D$6,Key!$E$2:$E$6,-25)</f>
        <v>-25</v>
      </c>
      <c r="I54" s="15">
        <f ca="1">OFFSET('Survey Data'!$H$2,A54,0)</f>
        <v>0</v>
      </c>
      <c r="J54" s="15" t="str">
        <f ca="1">_xlfn.XLOOKUP(OFFSET('Survey Data'!$R$2,A54,0),Key!$G$2:$G$3,Key!$H$2:$H$3,"")</f>
        <v/>
      </c>
      <c r="L54">
        <f t="shared" ca="1" si="0"/>
        <v>-150</v>
      </c>
      <c r="M54">
        <f t="shared" ca="1" si="1"/>
        <v>0</v>
      </c>
      <c r="N54" t="e">
        <f ca="1">VLOOKUP(M54,Key!J$2:K$101,2,FALSE)</f>
        <v>#N/A</v>
      </c>
      <c r="O54" t="e" cm="1">
        <f t="array" ref="O54">_xlfn.IFS(COUNTIF('Survey Data'!J54:P54,"Yes")&gt;1,4,'Survey Data'!P54="Yes",1,'Survey Data'!L54="Yes",2,'Survey Data'!M54="Yes",3,'Survey Data'!J54="Yes",4,'Survey Data'!K54="Yes",4,'Survey Data'!N54="Yes",4)</f>
        <v>#N/A</v>
      </c>
      <c r="P54" t="e">
        <f t="shared" ca="1" si="2"/>
        <v>#N/A</v>
      </c>
      <c r="Q54">
        <f t="shared" ca="1" si="3"/>
        <v>1</v>
      </c>
      <c r="R54" t="b">
        <f t="shared" ca="1" si="4"/>
        <v>1</v>
      </c>
      <c r="S54" t="str">
        <f t="shared" ca="1" si="5"/>
        <v/>
      </c>
      <c r="T54" t="e">
        <f ca="1">_xlfn.XLOOKUP(P54,'Depression Treatment'!A$2:A$33,'Depression Treatment'!I$2:I$33,0)*S54</f>
        <v>#N/A</v>
      </c>
      <c r="U54">
        <f>IF(LEFT('Survey Data'!I54,8)="Employed",1,0)</f>
        <v>0</v>
      </c>
      <c r="V54" s="33" t="e">
        <f ca="1">S54*(U54*(T54*VLOOKUP(N54,'Depression Treatment'!F$38:I$41,3,FALSE)+(1-T54)*VLOOKUP(N54,'Depression Treatment'!F$38:I$41,4,FALSE))+(1-U54)*(T54*VLOOKUP(N54,'Depression Treatment'!F$43:I$46,3,FALSE)+(1-T54)*VLOOKUP(N54,'Depression Treatment'!F$43:I$46,4,FALSE)))</f>
        <v>#VALUE!</v>
      </c>
      <c r="W54" s="33">
        <f t="shared" ca="1" si="6"/>
        <v>0</v>
      </c>
    </row>
    <row r="55" spans="1:23" x14ac:dyDescent="0.3">
      <c r="A55">
        <f t="shared" si="7"/>
        <v>53</v>
      </c>
      <c r="B55" s="15" t="str">
        <f ca="1">_xlfn.XLOOKUP(OFFSET('Survey Data'!$A$2,A55,0),Key!A$2:A$5,Key!B$2:B$5,"")</f>
        <v/>
      </c>
      <c r="C55" s="15">
        <f ca="1">_xlfn.XLOOKUP(OFFSET('Survey Data'!B$2,$A55,0),Key!$D$2:$D$6,Key!$E$2:$E$6,-25)</f>
        <v>-25</v>
      </c>
      <c r="D55" s="15">
        <f ca="1">_xlfn.XLOOKUP(OFFSET('Survey Data'!C$2,$A55,0),Key!$D$2:$D$6,Key!$E$2:$E$6,-25)</f>
        <v>-25</v>
      </c>
      <c r="E55" s="15">
        <f ca="1">_xlfn.XLOOKUP(OFFSET('Survey Data'!D$2,$A55,0),Key!$D$2:$D$6,Key!$E$2:$E$6,-25)</f>
        <v>-25</v>
      </c>
      <c r="F55" s="15">
        <f ca="1">_xlfn.XLOOKUP(OFFSET('Survey Data'!E$2,$A55,0),Key!$D$2:$D$6,Key!$E$2:$E$6,-25)</f>
        <v>-25</v>
      </c>
      <c r="G55" s="15">
        <f ca="1">_xlfn.XLOOKUP(OFFSET('Survey Data'!F$2,$A55,0),Key!$D$2:$D$6,Key!$E$2:$E$6,-25)</f>
        <v>-25</v>
      </c>
      <c r="H55" s="15">
        <f ca="1">_xlfn.XLOOKUP(OFFSET('Survey Data'!G$2,$A55,0),Key!$D$2:$D$6,Key!$E$2:$E$6,-25)</f>
        <v>-25</v>
      </c>
      <c r="I55" s="15">
        <f ca="1">OFFSET('Survey Data'!$H$2,A55,0)</f>
        <v>0</v>
      </c>
      <c r="J55" s="15" t="str">
        <f ca="1">_xlfn.XLOOKUP(OFFSET('Survey Data'!$R$2,A55,0),Key!$G$2:$G$3,Key!$H$2:$H$3,"")</f>
        <v/>
      </c>
      <c r="L55">
        <f t="shared" ca="1" si="0"/>
        <v>-150</v>
      </c>
      <c r="M55">
        <f t="shared" ca="1" si="1"/>
        <v>0</v>
      </c>
      <c r="N55" t="e">
        <f ca="1">VLOOKUP(M55,Key!J$2:K$101,2,FALSE)</f>
        <v>#N/A</v>
      </c>
      <c r="O55" t="e" cm="1">
        <f t="array" ref="O55">_xlfn.IFS(COUNTIF('Survey Data'!J55:P55,"Yes")&gt;1,4,'Survey Data'!P55="Yes",1,'Survey Data'!L55="Yes",2,'Survey Data'!M55="Yes",3,'Survey Data'!J55="Yes",4,'Survey Data'!K55="Yes",4,'Survey Data'!N55="Yes",4)</f>
        <v>#N/A</v>
      </c>
      <c r="P55" t="e">
        <f t="shared" ca="1" si="2"/>
        <v>#N/A</v>
      </c>
      <c r="Q55">
        <f t="shared" ca="1" si="3"/>
        <v>1</v>
      </c>
      <c r="R55" t="b">
        <f t="shared" ca="1" si="4"/>
        <v>1</v>
      </c>
      <c r="S55" t="str">
        <f t="shared" ca="1" si="5"/>
        <v/>
      </c>
      <c r="T55" t="e">
        <f ca="1">_xlfn.XLOOKUP(P55,'Depression Treatment'!A$2:A$33,'Depression Treatment'!I$2:I$33,0)*S55</f>
        <v>#N/A</v>
      </c>
      <c r="U55">
        <f>IF(LEFT('Survey Data'!I55,8)="Employed",1,0)</f>
        <v>0</v>
      </c>
      <c r="V55" s="33" t="e">
        <f ca="1">S55*(U55*(T55*VLOOKUP(N55,'Depression Treatment'!F$38:I$41,3,FALSE)+(1-T55)*VLOOKUP(N55,'Depression Treatment'!F$38:I$41,4,FALSE))+(1-U55)*(T55*VLOOKUP(N55,'Depression Treatment'!F$43:I$46,3,FALSE)+(1-T55)*VLOOKUP(N55,'Depression Treatment'!F$43:I$46,4,FALSE)))</f>
        <v>#VALUE!</v>
      </c>
      <c r="W55" s="33">
        <f t="shared" ca="1" si="6"/>
        <v>0</v>
      </c>
    </row>
    <row r="56" spans="1:23" x14ac:dyDescent="0.3">
      <c r="A56">
        <f t="shared" si="7"/>
        <v>54</v>
      </c>
      <c r="B56" s="15" t="str">
        <f ca="1">_xlfn.XLOOKUP(OFFSET('Survey Data'!$A$2,A56,0),Key!A$2:A$5,Key!B$2:B$5,"")</f>
        <v/>
      </c>
      <c r="C56" s="15">
        <f ca="1">_xlfn.XLOOKUP(OFFSET('Survey Data'!B$2,$A56,0),Key!$D$2:$D$6,Key!$E$2:$E$6,-25)</f>
        <v>-25</v>
      </c>
      <c r="D56" s="15">
        <f ca="1">_xlfn.XLOOKUP(OFFSET('Survey Data'!C$2,$A56,0),Key!$D$2:$D$6,Key!$E$2:$E$6,-25)</f>
        <v>-25</v>
      </c>
      <c r="E56" s="15">
        <f ca="1">_xlfn.XLOOKUP(OFFSET('Survey Data'!D$2,$A56,0),Key!$D$2:$D$6,Key!$E$2:$E$6,-25)</f>
        <v>-25</v>
      </c>
      <c r="F56" s="15">
        <f ca="1">_xlfn.XLOOKUP(OFFSET('Survey Data'!E$2,$A56,0),Key!$D$2:$D$6,Key!$E$2:$E$6,-25)</f>
        <v>-25</v>
      </c>
      <c r="G56" s="15">
        <f ca="1">_xlfn.XLOOKUP(OFFSET('Survey Data'!F$2,$A56,0),Key!$D$2:$D$6,Key!$E$2:$E$6,-25)</f>
        <v>-25</v>
      </c>
      <c r="H56" s="15">
        <f ca="1">_xlfn.XLOOKUP(OFFSET('Survey Data'!G$2,$A56,0),Key!$D$2:$D$6,Key!$E$2:$E$6,-25)</f>
        <v>-25</v>
      </c>
      <c r="I56" s="15">
        <f ca="1">OFFSET('Survey Data'!$H$2,A56,0)</f>
        <v>0</v>
      </c>
      <c r="J56" s="15" t="str">
        <f ca="1">_xlfn.XLOOKUP(OFFSET('Survey Data'!$R$2,A56,0),Key!$G$2:$G$3,Key!$H$2:$H$3,"")</f>
        <v/>
      </c>
      <c r="L56">
        <f t="shared" ca="1" si="0"/>
        <v>-150</v>
      </c>
      <c r="M56">
        <f t="shared" ca="1" si="1"/>
        <v>0</v>
      </c>
      <c r="N56" t="e">
        <f ca="1">VLOOKUP(M56,Key!J$2:K$101,2,FALSE)</f>
        <v>#N/A</v>
      </c>
      <c r="O56" t="e" cm="1">
        <f t="array" ref="O56">_xlfn.IFS(COUNTIF('Survey Data'!J56:P56,"Yes")&gt;1,4,'Survey Data'!P56="Yes",1,'Survey Data'!L56="Yes",2,'Survey Data'!M56="Yes",3,'Survey Data'!J56="Yes",4,'Survey Data'!K56="Yes",4,'Survey Data'!N56="Yes",4)</f>
        <v>#N/A</v>
      </c>
      <c r="P56" t="e">
        <f t="shared" ca="1" si="2"/>
        <v>#N/A</v>
      </c>
      <c r="Q56">
        <f t="shared" ca="1" si="3"/>
        <v>1</v>
      </c>
      <c r="R56" t="b">
        <f t="shared" ca="1" si="4"/>
        <v>1</v>
      </c>
      <c r="S56" t="str">
        <f t="shared" ca="1" si="5"/>
        <v/>
      </c>
      <c r="T56" t="e">
        <f ca="1">_xlfn.XLOOKUP(P56,'Depression Treatment'!A$2:A$33,'Depression Treatment'!I$2:I$33,0)*S56</f>
        <v>#N/A</v>
      </c>
      <c r="U56">
        <f>IF(LEFT('Survey Data'!I56,8)="Employed",1,0)</f>
        <v>0</v>
      </c>
      <c r="V56" s="33" t="e">
        <f ca="1">S56*(U56*(T56*VLOOKUP(N56,'Depression Treatment'!F$38:I$41,3,FALSE)+(1-T56)*VLOOKUP(N56,'Depression Treatment'!F$38:I$41,4,FALSE))+(1-U56)*(T56*VLOOKUP(N56,'Depression Treatment'!F$43:I$46,3,FALSE)+(1-T56)*VLOOKUP(N56,'Depression Treatment'!F$43:I$46,4,FALSE)))</f>
        <v>#VALUE!</v>
      </c>
      <c r="W56" s="33">
        <f t="shared" ca="1" si="6"/>
        <v>0</v>
      </c>
    </row>
    <row r="57" spans="1:23" x14ac:dyDescent="0.3">
      <c r="A57">
        <f t="shared" si="7"/>
        <v>55</v>
      </c>
      <c r="B57" s="15" t="str">
        <f ca="1">_xlfn.XLOOKUP(OFFSET('Survey Data'!$A$2,A57,0),Key!A$2:A$5,Key!B$2:B$5,"")</f>
        <v/>
      </c>
      <c r="C57" s="15">
        <f ca="1">_xlfn.XLOOKUP(OFFSET('Survey Data'!B$2,$A57,0),Key!$D$2:$D$6,Key!$E$2:$E$6,-25)</f>
        <v>-25</v>
      </c>
      <c r="D57" s="15">
        <f ca="1">_xlfn.XLOOKUP(OFFSET('Survey Data'!C$2,$A57,0),Key!$D$2:$D$6,Key!$E$2:$E$6,-25)</f>
        <v>-25</v>
      </c>
      <c r="E57" s="15">
        <f ca="1">_xlfn.XLOOKUP(OFFSET('Survey Data'!D$2,$A57,0),Key!$D$2:$D$6,Key!$E$2:$E$6,-25)</f>
        <v>-25</v>
      </c>
      <c r="F57" s="15">
        <f ca="1">_xlfn.XLOOKUP(OFFSET('Survey Data'!E$2,$A57,0),Key!$D$2:$D$6,Key!$E$2:$E$6,-25)</f>
        <v>-25</v>
      </c>
      <c r="G57" s="15">
        <f ca="1">_xlfn.XLOOKUP(OFFSET('Survey Data'!F$2,$A57,0),Key!$D$2:$D$6,Key!$E$2:$E$6,-25)</f>
        <v>-25</v>
      </c>
      <c r="H57" s="15">
        <f ca="1">_xlfn.XLOOKUP(OFFSET('Survey Data'!G$2,$A57,0),Key!$D$2:$D$6,Key!$E$2:$E$6,-25)</f>
        <v>-25</v>
      </c>
      <c r="I57" s="15">
        <f ca="1">OFFSET('Survey Data'!$H$2,A57,0)</f>
        <v>0</v>
      </c>
      <c r="J57" s="15" t="str">
        <f ca="1">_xlfn.XLOOKUP(OFFSET('Survey Data'!$R$2,A57,0),Key!$G$2:$G$3,Key!$H$2:$H$3,"")</f>
        <v/>
      </c>
      <c r="L57">
        <f t="shared" ca="1" si="0"/>
        <v>-150</v>
      </c>
      <c r="M57">
        <f t="shared" ca="1" si="1"/>
        <v>0</v>
      </c>
      <c r="N57" t="e">
        <f ca="1">VLOOKUP(M57,Key!J$2:K$101,2,FALSE)</f>
        <v>#N/A</v>
      </c>
      <c r="O57" t="e" cm="1">
        <f t="array" ref="O57">_xlfn.IFS(COUNTIF('Survey Data'!J57:P57,"Yes")&gt;1,4,'Survey Data'!P57="Yes",1,'Survey Data'!L57="Yes",2,'Survey Data'!M57="Yes",3,'Survey Data'!J57="Yes",4,'Survey Data'!K57="Yes",4,'Survey Data'!N57="Yes",4)</f>
        <v>#N/A</v>
      </c>
      <c r="P57" t="e">
        <f t="shared" ca="1" si="2"/>
        <v>#N/A</v>
      </c>
      <c r="Q57">
        <f t="shared" ca="1" si="3"/>
        <v>1</v>
      </c>
      <c r="R57" t="b">
        <f t="shared" ca="1" si="4"/>
        <v>1</v>
      </c>
      <c r="S57" t="str">
        <f t="shared" ca="1" si="5"/>
        <v/>
      </c>
      <c r="T57" t="e">
        <f ca="1">_xlfn.XLOOKUP(P57,'Depression Treatment'!A$2:A$33,'Depression Treatment'!I$2:I$33,0)*S57</f>
        <v>#N/A</v>
      </c>
      <c r="U57">
        <f>IF(LEFT('Survey Data'!I57,8)="Employed",1,0)</f>
        <v>0</v>
      </c>
      <c r="V57" s="33" t="e">
        <f ca="1">S57*(U57*(T57*VLOOKUP(N57,'Depression Treatment'!F$38:I$41,3,FALSE)+(1-T57)*VLOOKUP(N57,'Depression Treatment'!F$38:I$41,4,FALSE))+(1-U57)*(T57*VLOOKUP(N57,'Depression Treatment'!F$43:I$46,3,FALSE)+(1-T57)*VLOOKUP(N57,'Depression Treatment'!F$43:I$46,4,FALSE)))</f>
        <v>#VALUE!</v>
      </c>
      <c r="W57" s="33">
        <f t="shared" ca="1" si="6"/>
        <v>0</v>
      </c>
    </row>
    <row r="58" spans="1:23" x14ac:dyDescent="0.3">
      <c r="A58">
        <f t="shared" si="7"/>
        <v>56</v>
      </c>
      <c r="B58" s="15" t="str">
        <f ca="1">_xlfn.XLOOKUP(OFFSET('Survey Data'!$A$2,A58,0),Key!A$2:A$5,Key!B$2:B$5,"")</f>
        <v/>
      </c>
      <c r="C58" s="15">
        <f ca="1">_xlfn.XLOOKUP(OFFSET('Survey Data'!B$2,$A58,0),Key!$D$2:$D$6,Key!$E$2:$E$6,-25)</f>
        <v>-25</v>
      </c>
      <c r="D58" s="15">
        <f ca="1">_xlfn.XLOOKUP(OFFSET('Survey Data'!C$2,$A58,0),Key!$D$2:$D$6,Key!$E$2:$E$6,-25)</f>
        <v>-25</v>
      </c>
      <c r="E58" s="15">
        <f ca="1">_xlfn.XLOOKUP(OFFSET('Survey Data'!D$2,$A58,0),Key!$D$2:$D$6,Key!$E$2:$E$6,-25)</f>
        <v>-25</v>
      </c>
      <c r="F58" s="15">
        <f ca="1">_xlfn.XLOOKUP(OFFSET('Survey Data'!E$2,$A58,0),Key!$D$2:$D$6,Key!$E$2:$E$6,-25)</f>
        <v>-25</v>
      </c>
      <c r="G58" s="15">
        <f ca="1">_xlfn.XLOOKUP(OFFSET('Survey Data'!F$2,$A58,0),Key!$D$2:$D$6,Key!$E$2:$E$6,-25)</f>
        <v>-25</v>
      </c>
      <c r="H58" s="15">
        <f ca="1">_xlfn.XLOOKUP(OFFSET('Survey Data'!G$2,$A58,0),Key!$D$2:$D$6,Key!$E$2:$E$6,-25)</f>
        <v>-25</v>
      </c>
      <c r="I58" s="15">
        <f ca="1">OFFSET('Survey Data'!$H$2,A58,0)</f>
        <v>0</v>
      </c>
      <c r="J58" s="15" t="str">
        <f ca="1">_xlfn.XLOOKUP(OFFSET('Survey Data'!$R$2,A58,0),Key!$G$2:$G$3,Key!$H$2:$H$3,"")</f>
        <v/>
      </c>
      <c r="L58">
        <f t="shared" ca="1" si="0"/>
        <v>-150</v>
      </c>
      <c r="M58">
        <f t="shared" ca="1" si="1"/>
        <v>0</v>
      </c>
      <c r="N58" t="e">
        <f ca="1">VLOOKUP(M58,Key!J$2:K$101,2,FALSE)</f>
        <v>#N/A</v>
      </c>
      <c r="O58" t="e" cm="1">
        <f t="array" ref="O58">_xlfn.IFS(COUNTIF('Survey Data'!J58:P58,"Yes")&gt;1,4,'Survey Data'!P58="Yes",1,'Survey Data'!L58="Yes",2,'Survey Data'!M58="Yes",3,'Survey Data'!J58="Yes",4,'Survey Data'!K58="Yes",4,'Survey Data'!N58="Yes",4)</f>
        <v>#N/A</v>
      </c>
      <c r="P58" t="e">
        <f t="shared" ca="1" si="2"/>
        <v>#N/A</v>
      </c>
      <c r="Q58">
        <f t="shared" ca="1" si="3"/>
        <v>1</v>
      </c>
      <c r="R58" t="b">
        <f t="shared" ca="1" si="4"/>
        <v>1</v>
      </c>
      <c r="S58" t="str">
        <f t="shared" ca="1" si="5"/>
        <v/>
      </c>
      <c r="T58" t="e">
        <f ca="1">_xlfn.XLOOKUP(P58,'Depression Treatment'!A$2:A$33,'Depression Treatment'!I$2:I$33,0)*S58</f>
        <v>#N/A</v>
      </c>
      <c r="U58">
        <f>IF(LEFT('Survey Data'!I58,8)="Employed",1,0)</f>
        <v>0</v>
      </c>
      <c r="V58" s="33" t="e">
        <f ca="1">S58*(U58*(T58*VLOOKUP(N58,'Depression Treatment'!F$38:I$41,3,FALSE)+(1-T58)*VLOOKUP(N58,'Depression Treatment'!F$38:I$41,4,FALSE))+(1-U58)*(T58*VLOOKUP(N58,'Depression Treatment'!F$43:I$46,3,FALSE)+(1-T58)*VLOOKUP(N58,'Depression Treatment'!F$43:I$46,4,FALSE)))</f>
        <v>#VALUE!</v>
      </c>
      <c r="W58" s="33">
        <f t="shared" ca="1" si="6"/>
        <v>0</v>
      </c>
    </row>
    <row r="59" spans="1:23" x14ac:dyDescent="0.3">
      <c r="A59">
        <f t="shared" si="7"/>
        <v>57</v>
      </c>
      <c r="B59" s="15" t="str">
        <f ca="1">_xlfn.XLOOKUP(OFFSET('Survey Data'!$A$2,A59,0),Key!A$2:A$5,Key!B$2:B$5,"")</f>
        <v/>
      </c>
      <c r="C59" s="15">
        <f ca="1">_xlfn.XLOOKUP(OFFSET('Survey Data'!B$2,$A59,0),Key!$D$2:$D$6,Key!$E$2:$E$6,-25)</f>
        <v>-25</v>
      </c>
      <c r="D59" s="15">
        <f ca="1">_xlfn.XLOOKUP(OFFSET('Survey Data'!C$2,$A59,0),Key!$D$2:$D$6,Key!$E$2:$E$6,-25)</f>
        <v>-25</v>
      </c>
      <c r="E59" s="15">
        <f ca="1">_xlfn.XLOOKUP(OFFSET('Survey Data'!D$2,$A59,0),Key!$D$2:$D$6,Key!$E$2:$E$6,-25)</f>
        <v>-25</v>
      </c>
      <c r="F59" s="15">
        <f ca="1">_xlfn.XLOOKUP(OFFSET('Survey Data'!E$2,$A59,0),Key!$D$2:$D$6,Key!$E$2:$E$6,-25)</f>
        <v>-25</v>
      </c>
      <c r="G59" s="15">
        <f ca="1">_xlfn.XLOOKUP(OFFSET('Survey Data'!F$2,$A59,0),Key!$D$2:$D$6,Key!$E$2:$E$6,-25)</f>
        <v>-25</v>
      </c>
      <c r="H59" s="15">
        <f ca="1">_xlfn.XLOOKUP(OFFSET('Survey Data'!G$2,$A59,0),Key!$D$2:$D$6,Key!$E$2:$E$6,-25)</f>
        <v>-25</v>
      </c>
      <c r="I59" s="15">
        <f ca="1">OFFSET('Survey Data'!$H$2,A59,0)</f>
        <v>0</v>
      </c>
      <c r="J59" s="15" t="str">
        <f ca="1">_xlfn.XLOOKUP(OFFSET('Survey Data'!$R$2,A59,0),Key!$G$2:$G$3,Key!$H$2:$H$3,"")</f>
        <v/>
      </c>
      <c r="L59">
        <f t="shared" ca="1" si="0"/>
        <v>-150</v>
      </c>
      <c r="M59">
        <f t="shared" ca="1" si="1"/>
        <v>0</v>
      </c>
      <c r="N59" t="e">
        <f ca="1">VLOOKUP(M59,Key!J$2:K$101,2,FALSE)</f>
        <v>#N/A</v>
      </c>
      <c r="O59" t="e" cm="1">
        <f t="array" ref="O59">_xlfn.IFS(COUNTIF('Survey Data'!J59:P59,"Yes")&gt;1,4,'Survey Data'!P59="Yes",1,'Survey Data'!L59="Yes",2,'Survey Data'!M59="Yes",3,'Survey Data'!J59="Yes",4,'Survey Data'!K59="Yes",4,'Survey Data'!N59="Yes",4)</f>
        <v>#N/A</v>
      </c>
      <c r="P59" t="e">
        <f t="shared" ca="1" si="2"/>
        <v>#N/A</v>
      </c>
      <c r="Q59">
        <f t="shared" ca="1" si="3"/>
        <v>1</v>
      </c>
      <c r="R59" t="b">
        <f t="shared" ca="1" si="4"/>
        <v>1</v>
      </c>
      <c r="S59" t="str">
        <f t="shared" ca="1" si="5"/>
        <v/>
      </c>
      <c r="T59" t="e">
        <f ca="1">_xlfn.XLOOKUP(P59,'Depression Treatment'!A$2:A$33,'Depression Treatment'!I$2:I$33,0)*S59</f>
        <v>#N/A</v>
      </c>
      <c r="U59">
        <f>IF(LEFT('Survey Data'!I59,8)="Employed",1,0)</f>
        <v>0</v>
      </c>
      <c r="V59" s="33" t="e">
        <f ca="1">S59*(U59*(T59*VLOOKUP(N59,'Depression Treatment'!F$38:I$41,3,FALSE)+(1-T59)*VLOOKUP(N59,'Depression Treatment'!F$38:I$41,4,FALSE))+(1-U59)*(T59*VLOOKUP(N59,'Depression Treatment'!F$43:I$46,3,FALSE)+(1-T59)*VLOOKUP(N59,'Depression Treatment'!F$43:I$46,4,FALSE)))</f>
        <v>#VALUE!</v>
      </c>
      <c r="W59" s="33">
        <f t="shared" ca="1" si="6"/>
        <v>0</v>
      </c>
    </row>
    <row r="60" spans="1:23" x14ac:dyDescent="0.3">
      <c r="A60">
        <f t="shared" si="7"/>
        <v>58</v>
      </c>
      <c r="B60" s="15" t="str">
        <f ca="1">_xlfn.XLOOKUP(OFFSET('Survey Data'!$A$2,A60,0),Key!A$2:A$5,Key!B$2:B$5,"")</f>
        <v/>
      </c>
      <c r="C60" s="15">
        <f ca="1">_xlfn.XLOOKUP(OFFSET('Survey Data'!B$2,$A60,0),Key!$D$2:$D$6,Key!$E$2:$E$6,-25)</f>
        <v>-25</v>
      </c>
      <c r="D60" s="15">
        <f ca="1">_xlfn.XLOOKUP(OFFSET('Survey Data'!C$2,$A60,0),Key!$D$2:$D$6,Key!$E$2:$E$6,-25)</f>
        <v>-25</v>
      </c>
      <c r="E60" s="15">
        <f ca="1">_xlfn.XLOOKUP(OFFSET('Survey Data'!D$2,$A60,0),Key!$D$2:$D$6,Key!$E$2:$E$6,-25)</f>
        <v>-25</v>
      </c>
      <c r="F60" s="15">
        <f ca="1">_xlfn.XLOOKUP(OFFSET('Survey Data'!E$2,$A60,0),Key!$D$2:$D$6,Key!$E$2:$E$6,-25)</f>
        <v>-25</v>
      </c>
      <c r="G60" s="15">
        <f ca="1">_xlfn.XLOOKUP(OFFSET('Survey Data'!F$2,$A60,0),Key!$D$2:$D$6,Key!$E$2:$E$6,-25)</f>
        <v>-25</v>
      </c>
      <c r="H60" s="15">
        <f ca="1">_xlfn.XLOOKUP(OFFSET('Survey Data'!G$2,$A60,0),Key!$D$2:$D$6,Key!$E$2:$E$6,-25)</f>
        <v>-25</v>
      </c>
      <c r="I60" s="15">
        <f ca="1">OFFSET('Survey Data'!$H$2,A60,0)</f>
        <v>0</v>
      </c>
      <c r="J60" s="15" t="str">
        <f ca="1">_xlfn.XLOOKUP(OFFSET('Survey Data'!$R$2,A60,0),Key!$G$2:$G$3,Key!$H$2:$H$3,"")</f>
        <v/>
      </c>
      <c r="L60">
        <f t="shared" ca="1" si="0"/>
        <v>-150</v>
      </c>
      <c r="M60">
        <f t="shared" ca="1" si="1"/>
        <v>0</v>
      </c>
      <c r="N60" t="e">
        <f ca="1">VLOOKUP(M60,Key!J$2:K$101,2,FALSE)</f>
        <v>#N/A</v>
      </c>
      <c r="O60" t="e" cm="1">
        <f t="array" ref="O60">_xlfn.IFS(COUNTIF('Survey Data'!J60:P60,"Yes")&gt;1,4,'Survey Data'!P60="Yes",1,'Survey Data'!L60="Yes",2,'Survey Data'!M60="Yes",3,'Survey Data'!J60="Yes",4,'Survey Data'!K60="Yes",4,'Survey Data'!N60="Yes",4)</f>
        <v>#N/A</v>
      </c>
      <c r="P60" t="e">
        <f t="shared" ca="1" si="2"/>
        <v>#N/A</v>
      </c>
      <c r="Q60">
        <f t="shared" ca="1" si="3"/>
        <v>1</v>
      </c>
      <c r="R60" t="b">
        <f t="shared" ca="1" si="4"/>
        <v>1</v>
      </c>
      <c r="S60" t="str">
        <f t="shared" ca="1" si="5"/>
        <v/>
      </c>
      <c r="T60" t="e">
        <f ca="1">_xlfn.XLOOKUP(P60,'Depression Treatment'!A$2:A$33,'Depression Treatment'!I$2:I$33,0)*S60</f>
        <v>#N/A</v>
      </c>
      <c r="U60">
        <f>IF(LEFT('Survey Data'!I60,8)="Employed",1,0)</f>
        <v>0</v>
      </c>
      <c r="V60" s="33" t="e">
        <f ca="1">S60*(U60*(T60*VLOOKUP(N60,'Depression Treatment'!F$38:I$41,3,FALSE)+(1-T60)*VLOOKUP(N60,'Depression Treatment'!F$38:I$41,4,FALSE))+(1-U60)*(T60*VLOOKUP(N60,'Depression Treatment'!F$43:I$46,3,FALSE)+(1-T60)*VLOOKUP(N60,'Depression Treatment'!F$43:I$46,4,FALSE)))</f>
        <v>#VALUE!</v>
      </c>
      <c r="W60" s="33">
        <f t="shared" ca="1" si="6"/>
        <v>0</v>
      </c>
    </row>
    <row r="61" spans="1:23" x14ac:dyDescent="0.3">
      <c r="A61">
        <f t="shared" si="7"/>
        <v>59</v>
      </c>
      <c r="B61" s="15" t="str">
        <f ca="1">_xlfn.XLOOKUP(OFFSET('Survey Data'!$A$2,A61,0),Key!A$2:A$5,Key!B$2:B$5,"")</f>
        <v/>
      </c>
      <c r="C61" s="15">
        <f ca="1">_xlfn.XLOOKUP(OFFSET('Survey Data'!B$2,$A61,0),Key!$D$2:$D$6,Key!$E$2:$E$6,-25)</f>
        <v>-25</v>
      </c>
      <c r="D61" s="15">
        <f ca="1">_xlfn.XLOOKUP(OFFSET('Survey Data'!C$2,$A61,0),Key!$D$2:$D$6,Key!$E$2:$E$6,-25)</f>
        <v>-25</v>
      </c>
      <c r="E61" s="15">
        <f ca="1">_xlfn.XLOOKUP(OFFSET('Survey Data'!D$2,$A61,0),Key!$D$2:$D$6,Key!$E$2:$E$6,-25)</f>
        <v>-25</v>
      </c>
      <c r="F61" s="15">
        <f ca="1">_xlfn.XLOOKUP(OFFSET('Survey Data'!E$2,$A61,0),Key!$D$2:$D$6,Key!$E$2:$E$6,-25)</f>
        <v>-25</v>
      </c>
      <c r="G61" s="15">
        <f ca="1">_xlfn.XLOOKUP(OFFSET('Survey Data'!F$2,$A61,0),Key!$D$2:$D$6,Key!$E$2:$E$6,-25)</f>
        <v>-25</v>
      </c>
      <c r="H61" s="15">
        <f ca="1">_xlfn.XLOOKUP(OFFSET('Survey Data'!G$2,$A61,0),Key!$D$2:$D$6,Key!$E$2:$E$6,-25)</f>
        <v>-25</v>
      </c>
      <c r="I61" s="15">
        <f ca="1">OFFSET('Survey Data'!$H$2,A61,0)</f>
        <v>0</v>
      </c>
      <c r="J61" s="15" t="str">
        <f ca="1">_xlfn.XLOOKUP(OFFSET('Survey Data'!$R$2,A61,0),Key!$G$2:$G$3,Key!$H$2:$H$3,"")</f>
        <v/>
      </c>
      <c r="L61">
        <f t="shared" ca="1" si="0"/>
        <v>-150</v>
      </c>
      <c r="M61">
        <f t="shared" ca="1" si="1"/>
        <v>0</v>
      </c>
      <c r="N61" t="e">
        <f ca="1">VLOOKUP(M61,Key!J$2:K$101,2,FALSE)</f>
        <v>#N/A</v>
      </c>
      <c r="O61" t="e" cm="1">
        <f t="array" ref="O61">_xlfn.IFS(COUNTIF('Survey Data'!J61:P61,"Yes")&gt;1,4,'Survey Data'!P61="Yes",1,'Survey Data'!L61="Yes",2,'Survey Data'!M61="Yes",3,'Survey Data'!J61="Yes",4,'Survey Data'!K61="Yes",4,'Survey Data'!N61="Yes",4)</f>
        <v>#N/A</v>
      </c>
      <c r="P61" t="e">
        <f t="shared" ca="1" si="2"/>
        <v>#N/A</v>
      </c>
      <c r="Q61">
        <f t="shared" ca="1" si="3"/>
        <v>1</v>
      </c>
      <c r="R61" t="b">
        <f t="shared" ca="1" si="4"/>
        <v>1</v>
      </c>
      <c r="S61" t="str">
        <f t="shared" ca="1" si="5"/>
        <v/>
      </c>
      <c r="T61" t="e">
        <f ca="1">_xlfn.XLOOKUP(P61,'Depression Treatment'!A$2:A$33,'Depression Treatment'!I$2:I$33,0)*S61</f>
        <v>#N/A</v>
      </c>
      <c r="U61">
        <f>IF(LEFT('Survey Data'!I61,8)="Employed",1,0)</f>
        <v>0</v>
      </c>
      <c r="V61" s="33" t="e">
        <f ca="1">S61*(U61*(T61*VLOOKUP(N61,'Depression Treatment'!F$38:I$41,3,FALSE)+(1-T61)*VLOOKUP(N61,'Depression Treatment'!F$38:I$41,4,FALSE))+(1-U61)*(T61*VLOOKUP(N61,'Depression Treatment'!F$43:I$46,3,FALSE)+(1-T61)*VLOOKUP(N61,'Depression Treatment'!F$43:I$46,4,FALSE)))</f>
        <v>#VALUE!</v>
      </c>
      <c r="W61" s="33">
        <f t="shared" ca="1" si="6"/>
        <v>0</v>
      </c>
    </row>
    <row r="62" spans="1:23" x14ac:dyDescent="0.3">
      <c r="A62">
        <f t="shared" si="7"/>
        <v>60</v>
      </c>
      <c r="B62" s="15" t="str">
        <f ca="1">_xlfn.XLOOKUP(OFFSET('Survey Data'!$A$2,A62,0),Key!A$2:A$5,Key!B$2:B$5,"")</f>
        <v/>
      </c>
      <c r="C62" s="15">
        <f ca="1">_xlfn.XLOOKUP(OFFSET('Survey Data'!B$2,$A62,0),Key!$D$2:$D$6,Key!$E$2:$E$6,-25)</f>
        <v>-25</v>
      </c>
      <c r="D62" s="15">
        <f ca="1">_xlfn.XLOOKUP(OFFSET('Survey Data'!C$2,$A62,0),Key!$D$2:$D$6,Key!$E$2:$E$6,-25)</f>
        <v>-25</v>
      </c>
      <c r="E62" s="15">
        <f ca="1">_xlfn.XLOOKUP(OFFSET('Survey Data'!D$2,$A62,0),Key!$D$2:$D$6,Key!$E$2:$E$6,-25)</f>
        <v>-25</v>
      </c>
      <c r="F62" s="15">
        <f ca="1">_xlfn.XLOOKUP(OFFSET('Survey Data'!E$2,$A62,0),Key!$D$2:$D$6,Key!$E$2:$E$6,-25)</f>
        <v>-25</v>
      </c>
      <c r="G62" s="15">
        <f ca="1">_xlfn.XLOOKUP(OFFSET('Survey Data'!F$2,$A62,0),Key!$D$2:$D$6,Key!$E$2:$E$6,-25)</f>
        <v>-25</v>
      </c>
      <c r="H62" s="15">
        <f ca="1">_xlfn.XLOOKUP(OFFSET('Survey Data'!G$2,$A62,0),Key!$D$2:$D$6,Key!$E$2:$E$6,-25)</f>
        <v>-25</v>
      </c>
      <c r="I62" s="15">
        <f ca="1">OFFSET('Survey Data'!$H$2,A62,0)</f>
        <v>0</v>
      </c>
      <c r="J62" s="15" t="str">
        <f ca="1">_xlfn.XLOOKUP(OFFSET('Survey Data'!$R$2,A62,0),Key!$G$2:$G$3,Key!$H$2:$H$3,"")</f>
        <v/>
      </c>
      <c r="L62">
        <f t="shared" ca="1" si="0"/>
        <v>-150</v>
      </c>
      <c r="M62">
        <f t="shared" ca="1" si="1"/>
        <v>0</v>
      </c>
      <c r="N62" t="e">
        <f ca="1">VLOOKUP(M62,Key!J$2:K$101,2,FALSE)</f>
        <v>#N/A</v>
      </c>
      <c r="O62" t="e" cm="1">
        <f t="array" ref="O62">_xlfn.IFS(COUNTIF('Survey Data'!J62:P62,"Yes")&gt;1,4,'Survey Data'!P62="Yes",1,'Survey Data'!L62="Yes",2,'Survey Data'!M62="Yes",3,'Survey Data'!J62="Yes",4,'Survey Data'!K62="Yes",4,'Survey Data'!N62="Yes",4)</f>
        <v>#N/A</v>
      </c>
      <c r="P62" t="e">
        <f t="shared" ca="1" si="2"/>
        <v>#N/A</v>
      </c>
      <c r="Q62">
        <f t="shared" ca="1" si="3"/>
        <v>1</v>
      </c>
      <c r="R62" t="b">
        <f t="shared" ca="1" si="4"/>
        <v>1</v>
      </c>
      <c r="S62" t="str">
        <f t="shared" ca="1" si="5"/>
        <v/>
      </c>
      <c r="T62" t="e">
        <f ca="1">_xlfn.XLOOKUP(P62,'Depression Treatment'!A$2:A$33,'Depression Treatment'!I$2:I$33,0)*S62</f>
        <v>#N/A</v>
      </c>
      <c r="U62">
        <f>IF(LEFT('Survey Data'!I62,8)="Employed",1,0)</f>
        <v>0</v>
      </c>
      <c r="V62" s="33" t="e">
        <f ca="1">S62*(U62*(T62*VLOOKUP(N62,'Depression Treatment'!F$38:I$41,3,FALSE)+(1-T62)*VLOOKUP(N62,'Depression Treatment'!F$38:I$41,4,FALSE))+(1-U62)*(T62*VLOOKUP(N62,'Depression Treatment'!F$43:I$46,3,FALSE)+(1-T62)*VLOOKUP(N62,'Depression Treatment'!F$43:I$46,4,FALSE)))</f>
        <v>#VALUE!</v>
      </c>
      <c r="W62" s="33">
        <f t="shared" ca="1" si="6"/>
        <v>0</v>
      </c>
    </row>
    <row r="63" spans="1:23" x14ac:dyDescent="0.3">
      <c r="A63">
        <f t="shared" si="7"/>
        <v>61</v>
      </c>
      <c r="B63" s="15" t="str">
        <f ca="1">_xlfn.XLOOKUP(OFFSET('Survey Data'!$A$2,A63,0),Key!A$2:A$5,Key!B$2:B$5,"")</f>
        <v/>
      </c>
      <c r="C63" s="15">
        <f ca="1">_xlfn.XLOOKUP(OFFSET('Survey Data'!B$2,$A63,0),Key!$D$2:$D$6,Key!$E$2:$E$6,-25)</f>
        <v>-25</v>
      </c>
      <c r="D63" s="15">
        <f ca="1">_xlfn.XLOOKUP(OFFSET('Survey Data'!C$2,$A63,0),Key!$D$2:$D$6,Key!$E$2:$E$6,-25)</f>
        <v>-25</v>
      </c>
      <c r="E63" s="15">
        <f ca="1">_xlfn.XLOOKUP(OFFSET('Survey Data'!D$2,$A63,0),Key!$D$2:$D$6,Key!$E$2:$E$6,-25)</f>
        <v>-25</v>
      </c>
      <c r="F63" s="15">
        <f ca="1">_xlfn.XLOOKUP(OFFSET('Survey Data'!E$2,$A63,0),Key!$D$2:$D$6,Key!$E$2:$E$6,-25)</f>
        <v>-25</v>
      </c>
      <c r="G63" s="15">
        <f ca="1">_xlfn.XLOOKUP(OFFSET('Survey Data'!F$2,$A63,0),Key!$D$2:$D$6,Key!$E$2:$E$6,-25)</f>
        <v>-25</v>
      </c>
      <c r="H63" s="15">
        <f ca="1">_xlfn.XLOOKUP(OFFSET('Survey Data'!G$2,$A63,0),Key!$D$2:$D$6,Key!$E$2:$E$6,-25)</f>
        <v>-25</v>
      </c>
      <c r="I63" s="15">
        <f ca="1">OFFSET('Survey Data'!$H$2,A63,0)</f>
        <v>0</v>
      </c>
      <c r="J63" s="15" t="str">
        <f ca="1">_xlfn.XLOOKUP(OFFSET('Survey Data'!$R$2,A63,0),Key!$G$2:$G$3,Key!$H$2:$H$3,"")</f>
        <v/>
      </c>
      <c r="L63">
        <f t="shared" ca="1" si="0"/>
        <v>-150</v>
      </c>
      <c r="M63">
        <f t="shared" ca="1" si="1"/>
        <v>0</v>
      </c>
      <c r="N63" t="e">
        <f ca="1">VLOOKUP(M63,Key!J$2:K$101,2,FALSE)</f>
        <v>#N/A</v>
      </c>
      <c r="O63" t="e" cm="1">
        <f t="array" ref="O63">_xlfn.IFS(COUNTIF('Survey Data'!J63:P63,"Yes")&gt;1,4,'Survey Data'!P63="Yes",1,'Survey Data'!L63="Yes",2,'Survey Data'!M63="Yes",3,'Survey Data'!J63="Yes",4,'Survey Data'!K63="Yes",4,'Survey Data'!N63="Yes",4)</f>
        <v>#N/A</v>
      </c>
      <c r="P63" t="e">
        <f t="shared" ca="1" si="2"/>
        <v>#N/A</v>
      </c>
      <c r="Q63">
        <f t="shared" ca="1" si="3"/>
        <v>1</v>
      </c>
      <c r="R63" t="b">
        <f t="shared" ca="1" si="4"/>
        <v>1</v>
      </c>
      <c r="S63" t="str">
        <f t="shared" ca="1" si="5"/>
        <v/>
      </c>
      <c r="T63" t="e">
        <f ca="1">_xlfn.XLOOKUP(P63,'Depression Treatment'!A$2:A$33,'Depression Treatment'!I$2:I$33,0)*S63</f>
        <v>#N/A</v>
      </c>
      <c r="U63">
        <f>IF(LEFT('Survey Data'!I63,8)="Employed",1,0)</f>
        <v>0</v>
      </c>
      <c r="V63" s="33" t="e">
        <f ca="1">S63*(U63*(T63*VLOOKUP(N63,'Depression Treatment'!F$38:I$41,3,FALSE)+(1-T63)*VLOOKUP(N63,'Depression Treatment'!F$38:I$41,4,FALSE))+(1-U63)*(T63*VLOOKUP(N63,'Depression Treatment'!F$43:I$46,3,FALSE)+(1-T63)*VLOOKUP(N63,'Depression Treatment'!F$43:I$46,4,FALSE)))</f>
        <v>#VALUE!</v>
      </c>
      <c r="W63" s="33">
        <f t="shared" ca="1" si="6"/>
        <v>0</v>
      </c>
    </row>
    <row r="64" spans="1:23" x14ac:dyDescent="0.3">
      <c r="A64">
        <f t="shared" si="7"/>
        <v>62</v>
      </c>
      <c r="B64" s="15" t="str">
        <f ca="1">_xlfn.XLOOKUP(OFFSET('Survey Data'!$A$2,A64,0),Key!A$2:A$5,Key!B$2:B$5,"")</f>
        <v/>
      </c>
      <c r="C64" s="15">
        <f ca="1">_xlfn.XLOOKUP(OFFSET('Survey Data'!B$2,$A64,0),Key!$D$2:$D$6,Key!$E$2:$E$6,-25)</f>
        <v>-25</v>
      </c>
      <c r="D64" s="15">
        <f ca="1">_xlfn.XLOOKUP(OFFSET('Survey Data'!C$2,$A64,0),Key!$D$2:$D$6,Key!$E$2:$E$6,-25)</f>
        <v>-25</v>
      </c>
      <c r="E64" s="15">
        <f ca="1">_xlfn.XLOOKUP(OFFSET('Survey Data'!D$2,$A64,0),Key!$D$2:$D$6,Key!$E$2:$E$6,-25)</f>
        <v>-25</v>
      </c>
      <c r="F64" s="15">
        <f ca="1">_xlfn.XLOOKUP(OFFSET('Survey Data'!E$2,$A64,0),Key!$D$2:$D$6,Key!$E$2:$E$6,-25)</f>
        <v>-25</v>
      </c>
      <c r="G64" s="15">
        <f ca="1">_xlfn.XLOOKUP(OFFSET('Survey Data'!F$2,$A64,0),Key!$D$2:$D$6,Key!$E$2:$E$6,-25)</f>
        <v>-25</v>
      </c>
      <c r="H64" s="15">
        <f ca="1">_xlfn.XLOOKUP(OFFSET('Survey Data'!G$2,$A64,0),Key!$D$2:$D$6,Key!$E$2:$E$6,-25)</f>
        <v>-25</v>
      </c>
      <c r="I64" s="15">
        <f ca="1">OFFSET('Survey Data'!$H$2,A64,0)</f>
        <v>0</v>
      </c>
      <c r="J64" s="15" t="str">
        <f ca="1">_xlfn.XLOOKUP(OFFSET('Survey Data'!$R$2,A64,0),Key!$G$2:$G$3,Key!$H$2:$H$3,"")</f>
        <v/>
      </c>
      <c r="L64">
        <f t="shared" ca="1" si="0"/>
        <v>-150</v>
      </c>
      <c r="M64">
        <f t="shared" ca="1" si="1"/>
        <v>0</v>
      </c>
      <c r="N64" t="e">
        <f ca="1">VLOOKUP(M64,Key!J$2:K$101,2,FALSE)</f>
        <v>#N/A</v>
      </c>
      <c r="O64" t="e" cm="1">
        <f t="array" ref="O64">_xlfn.IFS(COUNTIF('Survey Data'!J64:P64,"Yes")&gt;1,4,'Survey Data'!P64="Yes",1,'Survey Data'!L64="Yes",2,'Survey Data'!M64="Yes",3,'Survey Data'!J64="Yes",4,'Survey Data'!K64="Yes",4,'Survey Data'!N64="Yes",4)</f>
        <v>#N/A</v>
      </c>
      <c r="P64" t="e">
        <f t="shared" ca="1" si="2"/>
        <v>#N/A</v>
      </c>
      <c r="Q64">
        <f t="shared" ca="1" si="3"/>
        <v>1</v>
      </c>
      <c r="R64" t="b">
        <f t="shared" ca="1" si="4"/>
        <v>1</v>
      </c>
      <c r="S64" t="str">
        <f t="shared" ca="1" si="5"/>
        <v/>
      </c>
      <c r="T64" t="e">
        <f ca="1">_xlfn.XLOOKUP(P64,'Depression Treatment'!A$2:A$33,'Depression Treatment'!I$2:I$33,0)*S64</f>
        <v>#N/A</v>
      </c>
      <c r="U64">
        <f>IF(LEFT('Survey Data'!I64,8)="Employed",1,0)</f>
        <v>0</v>
      </c>
      <c r="V64" s="33" t="e">
        <f ca="1">S64*(U64*(T64*VLOOKUP(N64,'Depression Treatment'!F$38:I$41,3,FALSE)+(1-T64)*VLOOKUP(N64,'Depression Treatment'!F$38:I$41,4,FALSE))+(1-U64)*(T64*VLOOKUP(N64,'Depression Treatment'!F$43:I$46,3,FALSE)+(1-T64)*VLOOKUP(N64,'Depression Treatment'!F$43:I$46,4,FALSE)))</f>
        <v>#VALUE!</v>
      </c>
      <c r="W64" s="33">
        <f t="shared" ca="1" si="6"/>
        <v>0</v>
      </c>
    </row>
    <row r="65" spans="1:23" x14ac:dyDescent="0.3">
      <c r="A65">
        <f t="shared" si="7"/>
        <v>63</v>
      </c>
      <c r="B65" s="15" t="str">
        <f ca="1">_xlfn.XLOOKUP(OFFSET('Survey Data'!$A$2,A65,0),Key!A$2:A$5,Key!B$2:B$5,"")</f>
        <v/>
      </c>
      <c r="C65" s="15">
        <f ca="1">_xlfn.XLOOKUP(OFFSET('Survey Data'!B$2,$A65,0),Key!$D$2:$D$6,Key!$E$2:$E$6,-25)</f>
        <v>-25</v>
      </c>
      <c r="D65" s="15">
        <f ca="1">_xlfn.XLOOKUP(OFFSET('Survey Data'!C$2,$A65,0),Key!$D$2:$D$6,Key!$E$2:$E$6,-25)</f>
        <v>-25</v>
      </c>
      <c r="E65" s="15">
        <f ca="1">_xlfn.XLOOKUP(OFFSET('Survey Data'!D$2,$A65,0),Key!$D$2:$D$6,Key!$E$2:$E$6,-25)</f>
        <v>-25</v>
      </c>
      <c r="F65" s="15">
        <f ca="1">_xlfn.XLOOKUP(OFFSET('Survey Data'!E$2,$A65,0),Key!$D$2:$D$6,Key!$E$2:$E$6,-25)</f>
        <v>-25</v>
      </c>
      <c r="G65" s="15">
        <f ca="1">_xlfn.XLOOKUP(OFFSET('Survey Data'!F$2,$A65,0),Key!$D$2:$D$6,Key!$E$2:$E$6,-25)</f>
        <v>-25</v>
      </c>
      <c r="H65" s="15">
        <f ca="1">_xlfn.XLOOKUP(OFFSET('Survey Data'!G$2,$A65,0),Key!$D$2:$D$6,Key!$E$2:$E$6,-25)</f>
        <v>-25</v>
      </c>
      <c r="I65" s="15">
        <f ca="1">OFFSET('Survey Data'!$H$2,A65,0)</f>
        <v>0</v>
      </c>
      <c r="J65" s="15" t="str">
        <f ca="1">_xlfn.XLOOKUP(OFFSET('Survey Data'!$R$2,A65,0),Key!$G$2:$G$3,Key!$H$2:$H$3,"")</f>
        <v/>
      </c>
      <c r="L65">
        <f t="shared" ca="1" si="0"/>
        <v>-150</v>
      </c>
      <c r="M65">
        <f t="shared" ca="1" si="1"/>
        <v>0</v>
      </c>
      <c r="N65" t="e">
        <f ca="1">VLOOKUP(M65,Key!J$2:K$101,2,FALSE)</f>
        <v>#N/A</v>
      </c>
      <c r="O65" t="e" cm="1">
        <f t="array" ref="O65">_xlfn.IFS(COUNTIF('Survey Data'!J65:P65,"Yes")&gt;1,4,'Survey Data'!P65="Yes",1,'Survey Data'!L65="Yes",2,'Survey Data'!M65="Yes",3,'Survey Data'!J65="Yes",4,'Survey Data'!K65="Yes",4,'Survey Data'!N65="Yes",4)</f>
        <v>#N/A</v>
      </c>
      <c r="P65" t="e">
        <f t="shared" ca="1" si="2"/>
        <v>#N/A</v>
      </c>
      <c r="Q65">
        <f t="shared" ca="1" si="3"/>
        <v>1</v>
      </c>
      <c r="R65" t="b">
        <f t="shared" ca="1" si="4"/>
        <v>1</v>
      </c>
      <c r="S65" t="str">
        <f t="shared" ca="1" si="5"/>
        <v/>
      </c>
      <c r="T65" t="e">
        <f ca="1">_xlfn.XLOOKUP(P65,'Depression Treatment'!A$2:A$33,'Depression Treatment'!I$2:I$33,0)*S65</f>
        <v>#N/A</v>
      </c>
      <c r="U65">
        <f>IF(LEFT('Survey Data'!I65,8)="Employed",1,0)</f>
        <v>0</v>
      </c>
      <c r="V65" s="33" t="e">
        <f ca="1">S65*(U65*(T65*VLOOKUP(N65,'Depression Treatment'!F$38:I$41,3,FALSE)+(1-T65)*VLOOKUP(N65,'Depression Treatment'!F$38:I$41,4,FALSE))+(1-U65)*(T65*VLOOKUP(N65,'Depression Treatment'!F$43:I$46,3,FALSE)+(1-T65)*VLOOKUP(N65,'Depression Treatment'!F$43:I$46,4,FALSE)))</f>
        <v>#VALUE!</v>
      </c>
      <c r="W65" s="33">
        <f t="shared" ca="1" si="6"/>
        <v>0</v>
      </c>
    </row>
    <row r="66" spans="1:23" x14ac:dyDescent="0.3">
      <c r="A66">
        <f t="shared" si="7"/>
        <v>64</v>
      </c>
      <c r="B66" s="15" t="str">
        <f ca="1">_xlfn.XLOOKUP(OFFSET('Survey Data'!$A$2,A66,0),Key!A$2:A$5,Key!B$2:B$5,"")</f>
        <v/>
      </c>
      <c r="C66" s="15">
        <f ca="1">_xlfn.XLOOKUP(OFFSET('Survey Data'!B$2,$A66,0),Key!$D$2:$D$6,Key!$E$2:$E$6,-25)</f>
        <v>-25</v>
      </c>
      <c r="D66" s="15">
        <f ca="1">_xlfn.XLOOKUP(OFFSET('Survey Data'!C$2,$A66,0),Key!$D$2:$D$6,Key!$E$2:$E$6,-25)</f>
        <v>-25</v>
      </c>
      <c r="E66" s="15">
        <f ca="1">_xlfn.XLOOKUP(OFFSET('Survey Data'!D$2,$A66,0),Key!$D$2:$D$6,Key!$E$2:$E$6,-25)</f>
        <v>-25</v>
      </c>
      <c r="F66" s="15">
        <f ca="1">_xlfn.XLOOKUP(OFFSET('Survey Data'!E$2,$A66,0),Key!$D$2:$D$6,Key!$E$2:$E$6,-25)</f>
        <v>-25</v>
      </c>
      <c r="G66" s="15">
        <f ca="1">_xlfn.XLOOKUP(OFFSET('Survey Data'!F$2,$A66,0),Key!$D$2:$D$6,Key!$E$2:$E$6,-25)</f>
        <v>-25</v>
      </c>
      <c r="H66" s="15">
        <f ca="1">_xlfn.XLOOKUP(OFFSET('Survey Data'!G$2,$A66,0),Key!$D$2:$D$6,Key!$E$2:$E$6,-25)</f>
        <v>-25</v>
      </c>
      <c r="I66" s="15">
        <f ca="1">OFFSET('Survey Data'!$H$2,A66,0)</f>
        <v>0</v>
      </c>
      <c r="J66" s="15" t="str">
        <f ca="1">_xlfn.XLOOKUP(OFFSET('Survey Data'!$R$2,A66,0),Key!$G$2:$G$3,Key!$H$2:$H$3,"")</f>
        <v/>
      </c>
      <c r="L66">
        <f t="shared" ca="1" si="0"/>
        <v>-150</v>
      </c>
      <c r="M66">
        <f t="shared" ca="1" si="1"/>
        <v>0</v>
      </c>
      <c r="N66" t="e">
        <f ca="1">VLOOKUP(M66,Key!J$2:K$101,2,FALSE)</f>
        <v>#N/A</v>
      </c>
      <c r="O66" t="e" cm="1">
        <f t="array" ref="O66">_xlfn.IFS(COUNTIF('Survey Data'!J66:P66,"Yes")&gt;1,4,'Survey Data'!P66="Yes",1,'Survey Data'!L66="Yes",2,'Survey Data'!M66="Yes",3,'Survey Data'!J66="Yes",4,'Survey Data'!K66="Yes",4,'Survey Data'!N66="Yes",4)</f>
        <v>#N/A</v>
      </c>
      <c r="P66" t="e">
        <f t="shared" ca="1" si="2"/>
        <v>#N/A</v>
      </c>
      <c r="Q66">
        <f t="shared" ca="1" si="3"/>
        <v>1</v>
      </c>
      <c r="R66" t="b">
        <f t="shared" ca="1" si="4"/>
        <v>1</v>
      </c>
      <c r="S66" t="str">
        <f t="shared" ca="1" si="5"/>
        <v/>
      </c>
      <c r="T66" t="e">
        <f ca="1">_xlfn.XLOOKUP(P66,'Depression Treatment'!A$2:A$33,'Depression Treatment'!I$2:I$33,0)*S66</f>
        <v>#N/A</v>
      </c>
      <c r="U66">
        <f>IF(LEFT('Survey Data'!I66,8)="Employed",1,0)</f>
        <v>0</v>
      </c>
      <c r="V66" s="33" t="e">
        <f ca="1">S66*(U66*(T66*VLOOKUP(N66,'Depression Treatment'!F$38:I$41,3,FALSE)+(1-T66)*VLOOKUP(N66,'Depression Treatment'!F$38:I$41,4,FALSE))+(1-U66)*(T66*VLOOKUP(N66,'Depression Treatment'!F$43:I$46,3,FALSE)+(1-T66)*VLOOKUP(N66,'Depression Treatment'!F$43:I$46,4,FALSE)))</f>
        <v>#VALUE!</v>
      </c>
      <c r="W66" s="33">
        <f t="shared" ca="1" si="6"/>
        <v>0</v>
      </c>
    </row>
    <row r="67" spans="1:23" x14ac:dyDescent="0.3">
      <c r="A67">
        <f t="shared" si="7"/>
        <v>65</v>
      </c>
      <c r="B67" s="15" t="str">
        <f ca="1">_xlfn.XLOOKUP(OFFSET('Survey Data'!$A$2,A67,0),Key!A$2:A$5,Key!B$2:B$5,"")</f>
        <v/>
      </c>
      <c r="C67" s="15">
        <f ca="1">_xlfn.XLOOKUP(OFFSET('Survey Data'!B$2,$A67,0),Key!$D$2:$D$6,Key!$E$2:$E$6,-25)</f>
        <v>-25</v>
      </c>
      <c r="D67" s="15">
        <f ca="1">_xlfn.XLOOKUP(OFFSET('Survey Data'!C$2,$A67,0),Key!$D$2:$D$6,Key!$E$2:$E$6,-25)</f>
        <v>-25</v>
      </c>
      <c r="E67" s="15">
        <f ca="1">_xlfn.XLOOKUP(OFFSET('Survey Data'!D$2,$A67,0),Key!$D$2:$D$6,Key!$E$2:$E$6,-25)</f>
        <v>-25</v>
      </c>
      <c r="F67" s="15">
        <f ca="1">_xlfn.XLOOKUP(OFFSET('Survey Data'!E$2,$A67,0),Key!$D$2:$D$6,Key!$E$2:$E$6,-25)</f>
        <v>-25</v>
      </c>
      <c r="G67" s="15">
        <f ca="1">_xlfn.XLOOKUP(OFFSET('Survey Data'!F$2,$A67,0),Key!$D$2:$D$6,Key!$E$2:$E$6,-25)</f>
        <v>-25</v>
      </c>
      <c r="H67" s="15">
        <f ca="1">_xlfn.XLOOKUP(OFFSET('Survey Data'!G$2,$A67,0),Key!$D$2:$D$6,Key!$E$2:$E$6,-25)</f>
        <v>-25</v>
      </c>
      <c r="I67" s="15">
        <f ca="1">OFFSET('Survey Data'!$H$2,A67,0)</f>
        <v>0</v>
      </c>
      <c r="J67" s="15" t="str">
        <f ca="1">_xlfn.XLOOKUP(OFFSET('Survey Data'!$R$2,A67,0),Key!$G$2:$G$3,Key!$H$2:$H$3,"")</f>
        <v/>
      </c>
      <c r="L67">
        <f t="shared" ca="1" si="0"/>
        <v>-150</v>
      </c>
      <c r="M67">
        <f t="shared" ca="1" si="1"/>
        <v>0</v>
      </c>
      <c r="N67" t="e">
        <f ca="1">VLOOKUP(M67,Key!J$2:K$101,2,FALSE)</f>
        <v>#N/A</v>
      </c>
      <c r="O67" t="e" cm="1">
        <f t="array" ref="O67">_xlfn.IFS(COUNTIF('Survey Data'!J67:P67,"Yes")&gt;1,4,'Survey Data'!P67="Yes",1,'Survey Data'!L67="Yes",2,'Survey Data'!M67="Yes",3,'Survey Data'!J67="Yes",4,'Survey Data'!K67="Yes",4,'Survey Data'!N67="Yes",4)</f>
        <v>#N/A</v>
      </c>
      <c r="P67" t="e">
        <f t="shared" ca="1" si="2"/>
        <v>#N/A</v>
      </c>
      <c r="Q67">
        <f t="shared" ca="1" si="3"/>
        <v>1</v>
      </c>
      <c r="R67" t="b">
        <f t="shared" ca="1" si="4"/>
        <v>1</v>
      </c>
      <c r="S67" t="str">
        <f t="shared" ca="1" si="5"/>
        <v/>
      </c>
      <c r="T67" t="e">
        <f ca="1">_xlfn.XLOOKUP(P67,'Depression Treatment'!A$2:A$33,'Depression Treatment'!I$2:I$33,0)*S67</f>
        <v>#N/A</v>
      </c>
      <c r="U67">
        <f>IF(LEFT('Survey Data'!I67,8)="Employed",1,0)</f>
        <v>0</v>
      </c>
      <c r="V67" s="33" t="e">
        <f ca="1">S67*(U67*(T67*VLOOKUP(N67,'Depression Treatment'!F$38:I$41,3,FALSE)+(1-T67)*VLOOKUP(N67,'Depression Treatment'!F$38:I$41,4,FALSE))+(1-U67)*(T67*VLOOKUP(N67,'Depression Treatment'!F$43:I$46,3,FALSE)+(1-T67)*VLOOKUP(N67,'Depression Treatment'!F$43:I$46,4,FALSE)))</f>
        <v>#VALUE!</v>
      </c>
      <c r="W67" s="33">
        <f t="shared" ca="1" si="6"/>
        <v>0</v>
      </c>
    </row>
    <row r="68" spans="1:23" x14ac:dyDescent="0.3">
      <c r="A68">
        <f t="shared" si="7"/>
        <v>66</v>
      </c>
      <c r="B68" s="15" t="str">
        <f ca="1">_xlfn.XLOOKUP(OFFSET('Survey Data'!$A$2,A68,0),Key!A$2:A$5,Key!B$2:B$5,"")</f>
        <v/>
      </c>
      <c r="C68" s="15">
        <f ca="1">_xlfn.XLOOKUP(OFFSET('Survey Data'!B$2,$A68,0),Key!$D$2:$D$6,Key!$E$2:$E$6,-25)</f>
        <v>-25</v>
      </c>
      <c r="D68" s="15">
        <f ca="1">_xlfn.XLOOKUP(OFFSET('Survey Data'!C$2,$A68,0),Key!$D$2:$D$6,Key!$E$2:$E$6,-25)</f>
        <v>-25</v>
      </c>
      <c r="E68" s="15">
        <f ca="1">_xlfn.XLOOKUP(OFFSET('Survey Data'!D$2,$A68,0),Key!$D$2:$D$6,Key!$E$2:$E$6,-25)</f>
        <v>-25</v>
      </c>
      <c r="F68" s="15">
        <f ca="1">_xlfn.XLOOKUP(OFFSET('Survey Data'!E$2,$A68,0),Key!$D$2:$D$6,Key!$E$2:$E$6,-25)</f>
        <v>-25</v>
      </c>
      <c r="G68" s="15">
        <f ca="1">_xlfn.XLOOKUP(OFFSET('Survey Data'!F$2,$A68,0),Key!$D$2:$D$6,Key!$E$2:$E$6,-25)</f>
        <v>-25</v>
      </c>
      <c r="H68" s="15">
        <f ca="1">_xlfn.XLOOKUP(OFFSET('Survey Data'!G$2,$A68,0),Key!$D$2:$D$6,Key!$E$2:$E$6,-25)</f>
        <v>-25</v>
      </c>
      <c r="I68" s="15">
        <f ca="1">OFFSET('Survey Data'!$H$2,A68,0)</f>
        <v>0</v>
      </c>
      <c r="J68" s="15" t="str">
        <f ca="1">_xlfn.XLOOKUP(OFFSET('Survey Data'!$R$2,A68,0),Key!$G$2:$G$3,Key!$H$2:$H$3,"")</f>
        <v/>
      </c>
      <c r="L68">
        <f t="shared" ref="L68:L131" ca="1" si="8">SUM(C68:H68)</f>
        <v>-150</v>
      </c>
      <c r="M68">
        <f t="shared" ref="M68:M131" ca="1" si="9">IF(OR(I68="",I68="."),0,I68)</f>
        <v>0</v>
      </c>
      <c r="N68" t="e">
        <f ca="1">VLOOKUP(M68,Key!J$2:K$101,2,FALSE)</f>
        <v>#N/A</v>
      </c>
      <c r="O68" t="e" cm="1">
        <f t="array" ref="O68">_xlfn.IFS(COUNTIF('Survey Data'!J68:P68,"Yes")&gt;1,4,'Survey Data'!P68="Yes",1,'Survey Data'!L68="Yes",2,'Survey Data'!M68="Yes",3,'Survey Data'!J68="Yes",4,'Survey Data'!K68="Yes",4,'Survey Data'!N68="Yes",4)</f>
        <v>#N/A</v>
      </c>
      <c r="P68" t="e">
        <f t="shared" ref="P68:P131" ca="1" si="10">_xlfn.NUMBERVALUE(CONCATENATE(Q68,N68,O68))</f>
        <v>#N/A</v>
      </c>
      <c r="Q68">
        <f t="shared" ref="Q68:Q131" ca="1" si="11">IF(J68="",1,J68)</f>
        <v>1</v>
      </c>
      <c r="R68" t="b">
        <f t="shared" ref="R68:R131" ca="1" si="12">OR(B68="",B68=".",L68&lt;0,L68&gt;24,M68&lt;18,M68&gt;117,_xlfn.IFNA(O68,0)&lt;1)</f>
        <v>1</v>
      </c>
      <c r="S68" t="str">
        <f t="shared" ref="S68:S131" ca="1" si="13">IF(NOT(R68),IF(L68&gt;8,1,0),"")</f>
        <v/>
      </c>
      <c r="T68" t="e">
        <f ca="1">_xlfn.XLOOKUP(P68,'Depression Treatment'!A$2:A$33,'Depression Treatment'!I$2:I$33,0)*S68</f>
        <v>#N/A</v>
      </c>
      <c r="U68">
        <f>IF(LEFT('Survey Data'!I68,8)="Employed",1,0)</f>
        <v>0</v>
      </c>
      <c r="V68" s="33" t="e">
        <f ca="1">S68*(U68*(T68*VLOOKUP(N68,'Depression Treatment'!F$38:I$41,3,FALSE)+(1-T68)*VLOOKUP(N68,'Depression Treatment'!F$38:I$41,4,FALSE))+(1-U68)*(T68*VLOOKUP(N68,'Depression Treatment'!F$43:I$46,3,FALSE)+(1-T68)*VLOOKUP(N68,'Depression Treatment'!F$43:I$46,4,FALSE)))</f>
        <v>#VALUE!</v>
      </c>
      <c r="W68" s="33">
        <f t="shared" ref="W68:W131" ca="1" si="14">IF(R68,0,IF(ISNUMBER(V68),V68,0))</f>
        <v>0</v>
      </c>
    </row>
    <row r="69" spans="1:23" x14ac:dyDescent="0.3">
      <c r="A69">
        <f t="shared" ref="A69:A132" si="15">A68+1</f>
        <v>67</v>
      </c>
      <c r="B69" s="15" t="str">
        <f ca="1">_xlfn.XLOOKUP(OFFSET('Survey Data'!$A$2,A69,0),Key!A$2:A$5,Key!B$2:B$5,"")</f>
        <v/>
      </c>
      <c r="C69" s="15">
        <f ca="1">_xlfn.XLOOKUP(OFFSET('Survey Data'!B$2,$A69,0),Key!$D$2:$D$6,Key!$E$2:$E$6,-25)</f>
        <v>-25</v>
      </c>
      <c r="D69" s="15">
        <f ca="1">_xlfn.XLOOKUP(OFFSET('Survey Data'!C$2,$A69,0),Key!$D$2:$D$6,Key!$E$2:$E$6,-25)</f>
        <v>-25</v>
      </c>
      <c r="E69" s="15">
        <f ca="1">_xlfn.XLOOKUP(OFFSET('Survey Data'!D$2,$A69,0),Key!$D$2:$D$6,Key!$E$2:$E$6,-25)</f>
        <v>-25</v>
      </c>
      <c r="F69" s="15">
        <f ca="1">_xlfn.XLOOKUP(OFFSET('Survey Data'!E$2,$A69,0),Key!$D$2:$D$6,Key!$E$2:$E$6,-25)</f>
        <v>-25</v>
      </c>
      <c r="G69" s="15">
        <f ca="1">_xlfn.XLOOKUP(OFFSET('Survey Data'!F$2,$A69,0),Key!$D$2:$D$6,Key!$E$2:$E$6,-25)</f>
        <v>-25</v>
      </c>
      <c r="H69" s="15">
        <f ca="1">_xlfn.XLOOKUP(OFFSET('Survey Data'!G$2,$A69,0),Key!$D$2:$D$6,Key!$E$2:$E$6,-25)</f>
        <v>-25</v>
      </c>
      <c r="I69" s="15">
        <f ca="1">OFFSET('Survey Data'!$H$2,A69,0)</f>
        <v>0</v>
      </c>
      <c r="J69" s="15" t="str">
        <f ca="1">_xlfn.XLOOKUP(OFFSET('Survey Data'!$R$2,A69,0),Key!$G$2:$G$3,Key!$H$2:$H$3,"")</f>
        <v/>
      </c>
      <c r="L69">
        <f t="shared" ca="1" si="8"/>
        <v>-150</v>
      </c>
      <c r="M69">
        <f t="shared" ca="1" si="9"/>
        <v>0</v>
      </c>
      <c r="N69" t="e">
        <f ca="1">VLOOKUP(M69,Key!J$2:K$101,2,FALSE)</f>
        <v>#N/A</v>
      </c>
      <c r="O69" t="e" cm="1">
        <f t="array" ref="O69">_xlfn.IFS(COUNTIF('Survey Data'!J69:P69,"Yes")&gt;1,4,'Survey Data'!P69="Yes",1,'Survey Data'!L69="Yes",2,'Survey Data'!M69="Yes",3,'Survey Data'!J69="Yes",4,'Survey Data'!K69="Yes",4,'Survey Data'!N69="Yes",4)</f>
        <v>#N/A</v>
      </c>
      <c r="P69" t="e">
        <f t="shared" ca="1" si="10"/>
        <v>#N/A</v>
      </c>
      <c r="Q69">
        <f t="shared" ca="1" si="11"/>
        <v>1</v>
      </c>
      <c r="R69" t="b">
        <f t="shared" ca="1" si="12"/>
        <v>1</v>
      </c>
      <c r="S69" t="str">
        <f t="shared" ca="1" si="13"/>
        <v/>
      </c>
      <c r="T69" t="e">
        <f ca="1">_xlfn.XLOOKUP(P69,'Depression Treatment'!A$2:A$33,'Depression Treatment'!I$2:I$33,0)*S69</f>
        <v>#N/A</v>
      </c>
      <c r="U69">
        <f>IF(LEFT('Survey Data'!I69,8)="Employed",1,0)</f>
        <v>0</v>
      </c>
      <c r="V69" s="33" t="e">
        <f ca="1">S69*(U69*(T69*VLOOKUP(N69,'Depression Treatment'!F$38:I$41,3,FALSE)+(1-T69)*VLOOKUP(N69,'Depression Treatment'!F$38:I$41,4,FALSE))+(1-U69)*(T69*VLOOKUP(N69,'Depression Treatment'!F$43:I$46,3,FALSE)+(1-T69)*VLOOKUP(N69,'Depression Treatment'!F$43:I$46,4,FALSE)))</f>
        <v>#VALUE!</v>
      </c>
      <c r="W69" s="33">
        <f t="shared" ca="1" si="14"/>
        <v>0</v>
      </c>
    </row>
    <row r="70" spans="1:23" x14ac:dyDescent="0.3">
      <c r="A70">
        <f t="shared" si="15"/>
        <v>68</v>
      </c>
      <c r="B70" s="15" t="str">
        <f ca="1">_xlfn.XLOOKUP(OFFSET('Survey Data'!$A$2,A70,0),Key!A$2:A$5,Key!B$2:B$5,"")</f>
        <v/>
      </c>
      <c r="C70" s="15">
        <f ca="1">_xlfn.XLOOKUP(OFFSET('Survey Data'!B$2,$A70,0),Key!$D$2:$D$6,Key!$E$2:$E$6,-25)</f>
        <v>-25</v>
      </c>
      <c r="D70" s="15">
        <f ca="1">_xlfn.XLOOKUP(OFFSET('Survey Data'!C$2,$A70,0),Key!$D$2:$D$6,Key!$E$2:$E$6,-25)</f>
        <v>-25</v>
      </c>
      <c r="E70" s="15">
        <f ca="1">_xlfn.XLOOKUP(OFFSET('Survey Data'!D$2,$A70,0),Key!$D$2:$D$6,Key!$E$2:$E$6,-25)</f>
        <v>-25</v>
      </c>
      <c r="F70" s="15">
        <f ca="1">_xlfn.XLOOKUP(OFFSET('Survey Data'!E$2,$A70,0),Key!$D$2:$D$6,Key!$E$2:$E$6,-25)</f>
        <v>-25</v>
      </c>
      <c r="G70" s="15">
        <f ca="1">_xlfn.XLOOKUP(OFFSET('Survey Data'!F$2,$A70,0),Key!$D$2:$D$6,Key!$E$2:$E$6,-25)</f>
        <v>-25</v>
      </c>
      <c r="H70" s="15">
        <f ca="1">_xlfn.XLOOKUP(OFFSET('Survey Data'!G$2,$A70,0),Key!$D$2:$D$6,Key!$E$2:$E$6,-25)</f>
        <v>-25</v>
      </c>
      <c r="I70" s="15">
        <f ca="1">OFFSET('Survey Data'!$H$2,A70,0)</f>
        <v>0</v>
      </c>
      <c r="J70" s="15" t="str">
        <f ca="1">_xlfn.XLOOKUP(OFFSET('Survey Data'!$R$2,A70,0),Key!$G$2:$G$3,Key!$H$2:$H$3,"")</f>
        <v/>
      </c>
      <c r="L70">
        <f t="shared" ca="1" si="8"/>
        <v>-150</v>
      </c>
      <c r="M70">
        <f t="shared" ca="1" si="9"/>
        <v>0</v>
      </c>
      <c r="N70" t="e">
        <f ca="1">VLOOKUP(M70,Key!J$2:K$101,2,FALSE)</f>
        <v>#N/A</v>
      </c>
      <c r="O70" t="e" cm="1">
        <f t="array" ref="O70">_xlfn.IFS(COUNTIF('Survey Data'!J70:P70,"Yes")&gt;1,4,'Survey Data'!P70="Yes",1,'Survey Data'!L70="Yes",2,'Survey Data'!M70="Yes",3,'Survey Data'!J70="Yes",4,'Survey Data'!K70="Yes",4,'Survey Data'!N70="Yes",4)</f>
        <v>#N/A</v>
      </c>
      <c r="P70" t="e">
        <f t="shared" ca="1" si="10"/>
        <v>#N/A</v>
      </c>
      <c r="Q70">
        <f t="shared" ca="1" si="11"/>
        <v>1</v>
      </c>
      <c r="R70" t="b">
        <f t="shared" ca="1" si="12"/>
        <v>1</v>
      </c>
      <c r="S70" t="str">
        <f t="shared" ca="1" si="13"/>
        <v/>
      </c>
      <c r="T70" t="e">
        <f ca="1">_xlfn.XLOOKUP(P70,'Depression Treatment'!A$2:A$33,'Depression Treatment'!I$2:I$33,0)*S70</f>
        <v>#N/A</v>
      </c>
      <c r="U70">
        <f>IF(LEFT('Survey Data'!I70,8)="Employed",1,0)</f>
        <v>0</v>
      </c>
      <c r="V70" s="33" t="e">
        <f ca="1">S70*(U70*(T70*VLOOKUP(N70,'Depression Treatment'!F$38:I$41,3,FALSE)+(1-T70)*VLOOKUP(N70,'Depression Treatment'!F$38:I$41,4,FALSE))+(1-U70)*(T70*VLOOKUP(N70,'Depression Treatment'!F$43:I$46,3,FALSE)+(1-T70)*VLOOKUP(N70,'Depression Treatment'!F$43:I$46,4,FALSE)))</f>
        <v>#VALUE!</v>
      </c>
      <c r="W70" s="33">
        <f t="shared" ca="1" si="14"/>
        <v>0</v>
      </c>
    </row>
    <row r="71" spans="1:23" x14ac:dyDescent="0.3">
      <c r="A71">
        <f t="shared" si="15"/>
        <v>69</v>
      </c>
      <c r="B71" s="15" t="str">
        <f ca="1">_xlfn.XLOOKUP(OFFSET('Survey Data'!$A$2,A71,0),Key!A$2:A$5,Key!B$2:B$5,"")</f>
        <v/>
      </c>
      <c r="C71" s="15">
        <f ca="1">_xlfn.XLOOKUP(OFFSET('Survey Data'!B$2,$A71,0),Key!$D$2:$D$6,Key!$E$2:$E$6,-25)</f>
        <v>-25</v>
      </c>
      <c r="D71" s="15">
        <f ca="1">_xlfn.XLOOKUP(OFFSET('Survey Data'!C$2,$A71,0),Key!$D$2:$D$6,Key!$E$2:$E$6,-25)</f>
        <v>-25</v>
      </c>
      <c r="E71" s="15">
        <f ca="1">_xlfn.XLOOKUP(OFFSET('Survey Data'!D$2,$A71,0),Key!$D$2:$D$6,Key!$E$2:$E$6,-25)</f>
        <v>-25</v>
      </c>
      <c r="F71" s="15">
        <f ca="1">_xlfn.XLOOKUP(OFFSET('Survey Data'!E$2,$A71,0),Key!$D$2:$D$6,Key!$E$2:$E$6,-25)</f>
        <v>-25</v>
      </c>
      <c r="G71" s="15">
        <f ca="1">_xlfn.XLOOKUP(OFFSET('Survey Data'!F$2,$A71,0),Key!$D$2:$D$6,Key!$E$2:$E$6,-25)</f>
        <v>-25</v>
      </c>
      <c r="H71" s="15">
        <f ca="1">_xlfn.XLOOKUP(OFFSET('Survey Data'!G$2,$A71,0),Key!$D$2:$D$6,Key!$E$2:$E$6,-25)</f>
        <v>-25</v>
      </c>
      <c r="I71" s="15">
        <f ca="1">OFFSET('Survey Data'!$H$2,A71,0)</f>
        <v>0</v>
      </c>
      <c r="J71" s="15" t="str">
        <f ca="1">_xlfn.XLOOKUP(OFFSET('Survey Data'!$R$2,A71,0),Key!$G$2:$G$3,Key!$H$2:$H$3,"")</f>
        <v/>
      </c>
      <c r="L71">
        <f t="shared" ca="1" si="8"/>
        <v>-150</v>
      </c>
      <c r="M71">
        <f t="shared" ca="1" si="9"/>
        <v>0</v>
      </c>
      <c r="N71" t="e">
        <f ca="1">VLOOKUP(M71,Key!J$2:K$101,2,FALSE)</f>
        <v>#N/A</v>
      </c>
      <c r="O71" t="e" cm="1">
        <f t="array" ref="O71">_xlfn.IFS(COUNTIF('Survey Data'!J71:P71,"Yes")&gt;1,4,'Survey Data'!P71="Yes",1,'Survey Data'!L71="Yes",2,'Survey Data'!M71="Yes",3,'Survey Data'!J71="Yes",4,'Survey Data'!K71="Yes",4,'Survey Data'!N71="Yes",4)</f>
        <v>#N/A</v>
      </c>
      <c r="P71" t="e">
        <f t="shared" ca="1" si="10"/>
        <v>#N/A</v>
      </c>
      <c r="Q71">
        <f t="shared" ca="1" si="11"/>
        <v>1</v>
      </c>
      <c r="R71" t="b">
        <f t="shared" ca="1" si="12"/>
        <v>1</v>
      </c>
      <c r="S71" t="str">
        <f t="shared" ca="1" si="13"/>
        <v/>
      </c>
      <c r="T71" t="e">
        <f ca="1">_xlfn.XLOOKUP(P71,'Depression Treatment'!A$2:A$33,'Depression Treatment'!I$2:I$33,0)*S71</f>
        <v>#N/A</v>
      </c>
      <c r="U71">
        <f>IF(LEFT('Survey Data'!I71,8)="Employed",1,0)</f>
        <v>0</v>
      </c>
      <c r="V71" s="33" t="e">
        <f ca="1">S71*(U71*(T71*VLOOKUP(N71,'Depression Treatment'!F$38:I$41,3,FALSE)+(1-T71)*VLOOKUP(N71,'Depression Treatment'!F$38:I$41,4,FALSE))+(1-U71)*(T71*VLOOKUP(N71,'Depression Treatment'!F$43:I$46,3,FALSE)+(1-T71)*VLOOKUP(N71,'Depression Treatment'!F$43:I$46,4,FALSE)))</f>
        <v>#VALUE!</v>
      </c>
      <c r="W71" s="33">
        <f t="shared" ca="1" si="14"/>
        <v>0</v>
      </c>
    </row>
    <row r="72" spans="1:23" x14ac:dyDescent="0.3">
      <c r="A72">
        <f t="shared" si="15"/>
        <v>70</v>
      </c>
      <c r="B72" s="15" t="str">
        <f ca="1">_xlfn.XLOOKUP(OFFSET('Survey Data'!$A$2,A72,0),Key!A$2:A$5,Key!B$2:B$5,"")</f>
        <v/>
      </c>
      <c r="C72" s="15">
        <f ca="1">_xlfn.XLOOKUP(OFFSET('Survey Data'!B$2,$A72,0),Key!$D$2:$D$6,Key!$E$2:$E$6,-25)</f>
        <v>-25</v>
      </c>
      <c r="D72" s="15">
        <f ca="1">_xlfn.XLOOKUP(OFFSET('Survey Data'!C$2,$A72,0),Key!$D$2:$D$6,Key!$E$2:$E$6,-25)</f>
        <v>-25</v>
      </c>
      <c r="E72" s="15">
        <f ca="1">_xlfn.XLOOKUP(OFFSET('Survey Data'!D$2,$A72,0),Key!$D$2:$D$6,Key!$E$2:$E$6,-25)</f>
        <v>-25</v>
      </c>
      <c r="F72" s="15">
        <f ca="1">_xlfn.XLOOKUP(OFFSET('Survey Data'!E$2,$A72,0),Key!$D$2:$D$6,Key!$E$2:$E$6,-25)</f>
        <v>-25</v>
      </c>
      <c r="G72" s="15">
        <f ca="1">_xlfn.XLOOKUP(OFFSET('Survey Data'!F$2,$A72,0),Key!$D$2:$D$6,Key!$E$2:$E$6,-25)</f>
        <v>-25</v>
      </c>
      <c r="H72" s="15">
        <f ca="1">_xlfn.XLOOKUP(OFFSET('Survey Data'!G$2,$A72,0),Key!$D$2:$D$6,Key!$E$2:$E$6,-25)</f>
        <v>-25</v>
      </c>
      <c r="I72" s="15">
        <f ca="1">OFFSET('Survey Data'!$H$2,A72,0)</f>
        <v>0</v>
      </c>
      <c r="J72" s="15" t="str">
        <f ca="1">_xlfn.XLOOKUP(OFFSET('Survey Data'!$R$2,A72,0),Key!$G$2:$G$3,Key!$H$2:$H$3,"")</f>
        <v/>
      </c>
      <c r="L72">
        <f t="shared" ca="1" si="8"/>
        <v>-150</v>
      </c>
      <c r="M72">
        <f t="shared" ca="1" si="9"/>
        <v>0</v>
      </c>
      <c r="N72" t="e">
        <f ca="1">VLOOKUP(M72,Key!J$2:K$101,2,FALSE)</f>
        <v>#N/A</v>
      </c>
      <c r="O72" t="e" cm="1">
        <f t="array" ref="O72">_xlfn.IFS(COUNTIF('Survey Data'!J72:P72,"Yes")&gt;1,4,'Survey Data'!P72="Yes",1,'Survey Data'!L72="Yes",2,'Survey Data'!M72="Yes",3,'Survey Data'!J72="Yes",4,'Survey Data'!K72="Yes",4,'Survey Data'!N72="Yes",4)</f>
        <v>#N/A</v>
      </c>
      <c r="P72" t="e">
        <f t="shared" ca="1" si="10"/>
        <v>#N/A</v>
      </c>
      <c r="Q72">
        <f t="shared" ca="1" si="11"/>
        <v>1</v>
      </c>
      <c r="R72" t="b">
        <f t="shared" ca="1" si="12"/>
        <v>1</v>
      </c>
      <c r="S72" t="str">
        <f t="shared" ca="1" si="13"/>
        <v/>
      </c>
      <c r="T72" t="e">
        <f ca="1">_xlfn.XLOOKUP(P72,'Depression Treatment'!A$2:A$33,'Depression Treatment'!I$2:I$33,0)*S72</f>
        <v>#N/A</v>
      </c>
      <c r="U72">
        <f>IF(LEFT('Survey Data'!I72,8)="Employed",1,0)</f>
        <v>0</v>
      </c>
      <c r="V72" s="33" t="e">
        <f ca="1">S72*(U72*(T72*VLOOKUP(N72,'Depression Treatment'!F$38:I$41,3,FALSE)+(1-T72)*VLOOKUP(N72,'Depression Treatment'!F$38:I$41,4,FALSE))+(1-U72)*(T72*VLOOKUP(N72,'Depression Treatment'!F$43:I$46,3,FALSE)+(1-T72)*VLOOKUP(N72,'Depression Treatment'!F$43:I$46,4,FALSE)))</f>
        <v>#VALUE!</v>
      </c>
      <c r="W72" s="33">
        <f t="shared" ca="1" si="14"/>
        <v>0</v>
      </c>
    </row>
    <row r="73" spans="1:23" x14ac:dyDescent="0.3">
      <c r="A73">
        <f t="shared" si="15"/>
        <v>71</v>
      </c>
      <c r="B73" s="15" t="str">
        <f ca="1">_xlfn.XLOOKUP(OFFSET('Survey Data'!$A$2,A73,0),Key!A$2:A$5,Key!B$2:B$5,"")</f>
        <v/>
      </c>
      <c r="C73" s="15">
        <f ca="1">_xlfn.XLOOKUP(OFFSET('Survey Data'!B$2,$A73,0),Key!$D$2:$D$6,Key!$E$2:$E$6,-25)</f>
        <v>-25</v>
      </c>
      <c r="D73" s="15">
        <f ca="1">_xlfn.XLOOKUP(OFFSET('Survey Data'!C$2,$A73,0),Key!$D$2:$D$6,Key!$E$2:$E$6,-25)</f>
        <v>-25</v>
      </c>
      <c r="E73" s="15">
        <f ca="1">_xlfn.XLOOKUP(OFFSET('Survey Data'!D$2,$A73,0),Key!$D$2:$D$6,Key!$E$2:$E$6,-25)</f>
        <v>-25</v>
      </c>
      <c r="F73" s="15">
        <f ca="1">_xlfn.XLOOKUP(OFFSET('Survey Data'!E$2,$A73,0),Key!$D$2:$D$6,Key!$E$2:$E$6,-25)</f>
        <v>-25</v>
      </c>
      <c r="G73" s="15">
        <f ca="1">_xlfn.XLOOKUP(OFFSET('Survey Data'!F$2,$A73,0),Key!$D$2:$D$6,Key!$E$2:$E$6,-25)</f>
        <v>-25</v>
      </c>
      <c r="H73" s="15">
        <f ca="1">_xlfn.XLOOKUP(OFFSET('Survey Data'!G$2,$A73,0),Key!$D$2:$D$6,Key!$E$2:$E$6,-25)</f>
        <v>-25</v>
      </c>
      <c r="I73" s="15">
        <f ca="1">OFFSET('Survey Data'!$H$2,A73,0)</f>
        <v>0</v>
      </c>
      <c r="J73" s="15" t="str">
        <f ca="1">_xlfn.XLOOKUP(OFFSET('Survey Data'!$R$2,A73,0),Key!$G$2:$G$3,Key!$H$2:$H$3,"")</f>
        <v/>
      </c>
      <c r="L73">
        <f t="shared" ca="1" si="8"/>
        <v>-150</v>
      </c>
      <c r="M73">
        <f t="shared" ca="1" si="9"/>
        <v>0</v>
      </c>
      <c r="N73" t="e">
        <f ca="1">VLOOKUP(M73,Key!J$2:K$101,2,FALSE)</f>
        <v>#N/A</v>
      </c>
      <c r="O73" t="e" cm="1">
        <f t="array" ref="O73">_xlfn.IFS(COUNTIF('Survey Data'!J73:P73,"Yes")&gt;1,4,'Survey Data'!P73="Yes",1,'Survey Data'!L73="Yes",2,'Survey Data'!M73="Yes",3,'Survey Data'!J73="Yes",4,'Survey Data'!K73="Yes",4,'Survey Data'!N73="Yes",4)</f>
        <v>#N/A</v>
      </c>
      <c r="P73" t="e">
        <f t="shared" ca="1" si="10"/>
        <v>#N/A</v>
      </c>
      <c r="Q73">
        <f t="shared" ca="1" si="11"/>
        <v>1</v>
      </c>
      <c r="R73" t="b">
        <f t="shared" ca="1" si="12"/>
        <v>1</v>
      </c>
      <c r="S73" t="str">
        <f t="shared" ca="1" si="13"/>
        <v/>
      </c>
      <c r="T73" t="e">
        <f ca="1">_xlfn.XLOOKUP(P73,'Depression Treatment'!A$2:A$33,'Depression Treatment'!I$2:I$33,0)*S73</f>
        <v>#N/A</v>
      </c>
      <c r="U73">
        <f>IF(LEFT('Survey Data'!I73,8)="Employed",1,0)</f>
        <v>0</v>
      </c>
      <c r="V73" s="33" t="e">
        <f ca="1">S73*(U73*(T73*VLOOKUP(N73,'Depression Treatment'!F$38:I$41,3,FALSE)+(1-T73)*VLOOKUP(N73,'Depression Treatment'!F$38:I$41,4,FALSE))+(1-U73)*(T73*VLOOKUP(N73,'Depression Treatment'!F$43:I$46,3,FALSE)+(1-T73)*VLOOKUP(N73,'Depression Treatment'!F$43:I$46,4,FALSE)))</f>
        <v>#VALUE!</v>
      </c>
      <c r="W73" s="33">
        <f t="shared" ca="1" si="14"/>
        <v>0</v>
      </c>
    </row>
    <row r="74" spans="1:23" x14ac:dyDescent="0.3">
      <c r="A74">
        <f t="shared" si="15"/>
        <v>72</v>
      </c>
      <c r="B74" s="15" t="str">
        <f ca="1">_xlfn.XLOOKUP(OFFSET('Survey Data'!$A$2,A74,0),Key!A$2:A$5,Key!B$2:B$5,"")</f>
        <v/>
      </c>
      <c r="C74" s="15">
        <f ca="1">_xlfn.XLOOKUP(OFFSET('Survey Data'!B$2,$A74,0),Key!$D$2:$D$6,Key!$E$2:$E$6,-25)</f>
        <v>-25</v>
      </c>
      <c r="D74" s="15">
        <f ca="1">_xlfn.XLOOKUP(OFFSET('Survey Data'!C$2,$A74,0),Key!$D$2:$D$6,Key!$E$2:$E$6,-25)</f>
        <v>-25</v>
      </c>
      <c r="E74" s="15">
        <f ca="1">_xlfn.XLOOKUP(OFFSET('Survey Data'!D$2,$A74,0),Key!$D$2:$D$6,Key!$E$2:$E$6,-25)</f>
        <v>-25</v>
      </c>
      <c r="F74" s="15">
        <f ca="1">_xlfn.XLOOKUP(OFFSET('Survey Data'!E$2,$A74,0),Key!$D$2:$D$6,Key!$E$2:$E$6,-25)</f>
        <v>-25</v>
      </c>
      <c r="G74" s="15">
        <f ca="1">_xlfn.XLOOKUP(OFFSET('Survey Data'!F$2,$A74,0),Key!$D$2:$D$6,Key!$E$2:$E$6,-25)</f>
        <v>-25</v>
      </c>
      <c r="H74" s="15">
        <f ca="1">_xlfn.XLOOKUP(OFFSET('Survey Data'!G$2,$A74,0),Key!$D$2:$D$6,Key!$E$2:$E$6,-25)</f>
        <v>-25</v>
      </c>
      <c r="I74" s="15">
        <f ca="1">OFFSET('Survey Data'!$H$2,A74,0)</f>
        <v>0</v>
      </c>
      <c r="J74" s="15" t="str">
        <f ca="1">_xlfn.XLOOKUP(OFFSET('Survey Data'!$R$2,A74,0),Key!$G$2:$G$3,Key!$H$2:$H$3,"")</f>
        <v/>
      </c>
      <c r="L74">
        <f t="shared" ca="1" si="8"/>
        <v>-150</v>
      </c>
      <c r="M74">
        <f t="shared" ca="1" si="9"/>
        <v>0</v>
      </c>
      <c r="N74" t="e">
        <f ca="1">VLOOKUP(M74,Key!J$2:K$101,2,FALSE)</f>
        <v>#N/A</v>
      </c>
      <c r="O74" t="e" cm="1">
        <f t="array" ref="O74">_xlfn.IFS(COUNTIF('Survey Data'!J74:P74,"Yes")&gt;1,4,'Survey Data'!P74="Yes",1,'Survey Data'!L74="Yes",2,'Survey Data'!M74="Yes",3,'Survey Data'!J74="Yes",4,'Survey Data'!K74="Yes",4,'Survey Data'!N74="Yes",4)</f>
        <v>#N/A</v>
      </c>
      <c r="P74" t="e">
        <f t="shared" ca="1" si="10"/>
        <v>#N/A</v>
      </c>
      <c r="Q74">
        <f t="shared" ca="1" si="11"/>
        <v>1</v>
      </c>
      <c r="R74" t="b">
        <f t="shared" ca="1" si="12"/>
        <v>1</v>
      </c>
      <c r="S74" t="str">
        <f t="shared" ca="1" si="13"/>
        <v/>
      </c>
      <c r="T74" t="e">
        <f ca="1">_xlfn.XLOOKUP(P74,'Depression Treatment'!A$2:A$33,'Depression Treatment'!I$2:I$33,0)*S74</f>
        <v>#N/A</v>
      </c>
      <c r="U74">
        <f>IF(LEFT('Survey Data'!I74,8)="Employed",1,0)</f>
        <v>0</v>
      </c>
      <c r="V74" s="33" t="e">
        <f ca="1">S74*(U74*(T74*VLOOKUP(N74,'Depression Treatment'!F$38:I$41,3,FALSE)+(1-T74)*VLOOKUP(N74,'Depression Treatment'!F$38:I$41,4,FALSE))+(1-U74)*(T74*VLOOKUP(N74,'Depression Treatment'!F$43:I$46,3,FALSE)+(1-T74)*VLOOKUP(N74,'Depression Treatment'!F$43:I$46,4,FALSE)))</f>
        <v>#VALUE!</v>
      </c>
      <c r="W74" s="33">
        <f t="shared" ca="1" si="14"/>
        <v>0</v>
      </c>
    </row>
    <row r="75" spans="1:23" x14ac:dyDescent="0.3">
      <c r="A75">
        <f t="shared" si="15"/>
        <v>73</v>
      </c>
      <c r="B75" s="15" t="str">
        <f ca="1">_xlfn.XLOOKUP(OFFSET('Survey Data'!$A$2,A75,0),Key!A$2:A$5,Key!B$2:B$5,"")</f>
        <v/>
      </c>
      <c r="C75" s="15">
        <f ca="1">_xlfn.XLOOKUP(OFFSET('Survey Data'!B$2,$A75,0),Key!$D$2:$D$6,Key!$E$2:$E$6,-25)</f>
        <v>-25</v>
      </c>
      <c r="D75" s="15">
        <f ca="1">_xlfn.XLOOKUP(OFFSET('Survey Data'!C$2,$A75,0),Key!$D$2:$D$6,Key!$E$2:$E$6,-25)</f>
        <v>-25</v>
      </c>
      <c r="E75" s="15">
        <f ca="1">_xlfn.XLOOKUP(OFFSET('Survey Data'!D$2,$A75,0),Key!$D$2:$D$6,Key!$E$2:$E$6,-25)</f>
        <v>-25</v>
      </c>
      <c r="F75" s="15">
        <f ca="1">_xlfn.XLOOKUP(OFFSET('Survey Data'!E$2,$A75,0),Key!$D$2:$D$6,Key!$E$2:$E$6,-25)</f>
        <v>-25</v>
      </c>
      <c r="G75" s="15">
        <f ca="1">_xlfn.XLOOKUP(OFFSET('Survey Data'!F$2,$A75,0),Key!$D$2:$D$6,Key!$E$2:$E$6,-25)</f>
        <v>-25</v>
      </c>
      <c r="H75" s="15">
        <f ca="1">_xlfn.XLOOKUP(OFFSET('Survey Data'!G$2,$A75,0),Key!$D$2:$D$6,Key!$E$2:$E$6,-25)</f>
        <v>-25</v>
      </c>
      <c r="I75" s="15">
        <f ca="1">OFFSET('Survey Data'!$H$2,A75,0)</f>
        <v>0</v>
      </c>
      <c r="J75" s="15" t="str">
        <f ca="1">_xlfn.XLOOKUP(OFFSET('Survey Data'!$R$2,A75,0),Key!$G$2:$G$3,Key!$H$2:$H$3,"")</f>
        <v/>
      </c>
      <c r="L75">
        <f t="shared" ca="1" si="8"/>
        <v>-150</v>
      </c>
      <c r="M75">
        <f t="shared" ca="1" si="9"/>
        <v>0</v>
      </c>
      <c r="N75" t="e">
        <f ca="1">VLOOKUP(M75,Key!J$2:K$101,2,FALSE)</f>
        <v>#N/A</v>
      </c>
      <c r="O75" t="e" cm="1">
        <f t="array" ref="O75">_xlfn.IFS(COUNTIF('Survey Data'!J75:P75,"Yes")&gt;1,4,'Survey Data'!P75="Yes",1,'Survey Data'!L75="Yes",2,'Survey Data'!M75="Yes",3,'Survey Data'!J75="Yes",4,'Survey Data'!K75="Yes",4,'Survey Data'!N75="Yes",4)</f>
        <v>#N/A</v>
      </c>
      <c r="P75" t="e">
        <f t="shared" ca="1" si="10"/>
        <v>#N/A</v>
      </c>
      <c r="Q75">
        <f t="shared" ca="1" si="11"/>
        <v>1</v>
      </c>
      <c r="R75" t="b">
        <f t="shared" ca="1" si="12"/>
        <v>1</v>
      </c>
      <c r="S75" t="str">
        <f t="shared" ca="1" si="13"/>
        <v/>
      </c>
      <c r="T75" t="e">
        <f ca="1">_xlfn.XLOOKUP(P75,'Depression Treatment'!A$2:A$33,'Depression Treatment'!I$2:I$33,0)*S75</f>
        <v>#N/A</v>
      </c>
      <c r="U75">
        <f>IF(LEFT('Survey Data'!I75,8)="Employed",1,0)</f>
        <v>0</v>
      </c>
      <c r="V75" s="33" t="e">
        <f ca="1">S75*(U75*(T75*VLOOKUP(N75,'Depression Treatment'!F$38:I$41,3,FALSE)+(1-T75)*VLOOKUP(N75,'Depression Treatment'!F$38:I$41,4,FALSE))+(1-U75)*(T75*VLOOKUP(N75,'Depression Treatment'!F$43:I$46,3,FALSE)+(1-T75)*VLOOKUP(N75,'Depression Treatment'!F$43:I$46,4,FALSE)))</f>
        <v>#VALUE!</v>
      </c>
      <c r="W75" s="33">
        <f t="shared" ca="1" si="14"/>
        <v>0</v>
      </c>
    </row>
    <row r="76" spans="1:23" x14ac:dyDescent="0.3">
      <c r="A76">
        <f t="shared" si="15"/>
        <v>74</v>
      </c>
      <c r="B76" s="15" t="str">
        <f ca="1">_xlfn.XLOOKUP(OFFSET('Survey Data'!$A$2,A76,0),Key!A$2:A$5,Key!B$2:B$5,"")</f>
        <v/>
      </c>
      <c r="C76" s="15">
        <f ca="1">_xlfn.XLOOKUP(OFFSET('Survey Data'!B$2,$A76,0),Key!$D$2:$D$6,Key!$E$2:$E$6,-25)</f>
        <v>-25</v>
      </c>
      <c r="D76" s="15">
        <f ca="1">_xlfn.XLOOKUP(OFFSET('Survey Data'!C$2,$A76,0),Key!$D$2:$D$6,Key!$E$2:$E$6,-25)</f>
        <v>-25</v>
      </c>
      <c r="E76" s="15">
        <f ca="1">_xlfn.XLOOKUP(OFFSET('Survey Data'!D$2,$A76,0),Key!$D$2:$D$6,Key!$E$2:$E$6,-25)</f>
        <v>-25</v>
      </c>
      <c r="F76" s="15">
        <f ca="1">_xlfn.XLOOKUP(OFFSET('Survey Data'!E$2,$A76,0),Key!$D$2:$D$6,Key!$E$2:$E$6,-25)</f>
        <v>-25</v>
      </c>
      <c r="G76" s="15">
        <f ca="1">_xlfn.XLOOKUP(OFFSET('Survey Data'!F$2,$A76,0),Key!$D$2:$D$6,Key!$E$2:$E$6,-25)</f>
        <v>-25</v>
      </c>
      <c r="H76" s="15">
        <f ca="1">_xlfn.XLOOKUP(OFFSET('Survey Data'!G$2,$A76,0),Key!$D$2:$D$6,Key!$E$2:$E$6,-25)</f>
        <v>-25</v>
      </c>
      <c r="I76" s="15">
        <f ca="1">OFFSET('Survey Data'!$H$2,A76,0)</f>
        <v>0</v>
      </c>
      <c r="J76" s="15" t="str">
        <f ca="1">_xlfn.XLOOKUP(OFFSET('Survey Data'!$R$2,A76,0),Key!$G$2:$G$3,Key!$H$2:$H$3,"")</f>
        <v/>
      </c>
      <c r="L76">
        <f t="shared" ca="1" si="8"/>
        <v>-150</v>
      </c>
      <c r="M76">
        <f t="shared" ca="1" si="9"/>
        <v>0</v>
      </c>
      <c r="N76" t="e">
        <f ca="1">VLOOKUP(M76,Key!J$2:K$101,2,FALSE)</f>
        <v>#N/A</v>
      </c>
      <c r="O76" t="e" cm="1">
        <f t="array" ref="O76">_xlfn.IFS(COUNTIF('Survey Data'!J76:P76,"Yes")&gt;1,4,'Survey Data'!P76="Yes",1,'Survey Data'!L76="Yes",2,'Survey Data'!M76="Yes",3,'Survey Data'!J76="Yes",4,'Survey Data'!K76="Yes",4,'Survey Data'!N76="Yes",4)</f>
        <v>#N/A</v>
      </c>
      <c r="P76" t="e">
        <f t="shared" ca="1" si="10"/>
        <v>#N/A</v>
      </c>
      <c r="Q76">
        <f t="shared" ca="1" si="11"/>
        <v>1</v>
      </c>
      <c r="R76" t="b">
        <f t="shared" ca="1" si="12"/>
        <v>1</v>
      </c>
      <c r="S76" t="str">
        <f t="shared" ca="1" si="13"/>
        <v/>
      </c>
      <c r="T76" t="e">
        <f ca="1">_xlfn.XLOOKUP(P76,'Depression Treatment'!A$2:A$33,'Depression Treatment'!I$2:I$33,0)*S76</f>
        <v>#N/A</v>
      </c>
      <c r="U76">
        <f>IF(LEFT('Survey Data'!I76,8)="Employed",1,0)</f>
        <v>0</v>
      </c>
      <c r="V76" s="33" t="e">
        <f ca="1">S76*(U76*(T76*VLOOKUP(N76,'Depression Treatment'!F$38:I$41,3,FALSE)+(1-T76)*VLOOKUP(N76,'Depression Treatment'!F$38:I$41,4,FALSE))+(1-U76)*(T76*VLOOKUP(N76,'Depression Treatment'!F$43:I$46,3,FALSE)+(1-T76)*VLOOKUP(N76,'Depression Treatment'!F$43:I$46,4,FALSE)))</f>
        <v>#VALUE!</v>
      </c>
      <c r="W76" s="33">
        <f t="shared" ca="1" si="14"/>
        <v>0</v>
      </c>
    </row>
    <row r="77" spans="1:23" x14ac:dyDescent="0.3">
      <c r="A77">
        <f t="shared" si="15"/>
        <v>75</v>
      </c>
      <c r="B77" s="15" t="str">
        <f ca="1">_xlfn.XLOOKUP(OFFSET('Survey Data'!$A$2,A77,0),Key!A$2:A$5,Key!B$2:B$5,"")</f>
        <v/>
      </c>
      <c r="C77" s="15">
        <f ca="1">_xlfn.XLOOKUP(OFFSET('Survey Data'!B$2,$A77,0),Key!$D$2:$D$6,Key!$E$2:$E$6,-25)</f>
        <v>-25</v>
      </c>
      <c r="D77" s="15">
        <f ca="1">_xlfn.XLOOKUP(OFFSET('Survey Data'!C$2,$A77,0),Key!$D$2:$D$6,Key!$E$2:$E$6,-25)</f>
        <v>-25</v>
      </c>
      <c r="E77" s="15">
        <f ca="1">_xlfn.XLOOKUP(OFFSET('Survey Data'!D$2,$A77,0),Key!$D$2:$D$6,Key!$E$2:$E$6,-25)</f>
        <v>-25</v>
      </c>
      <c r="F77" s="15">
        <f ca="1">_xlfn.XLOOKUP(OFFSET('Survey Data'!E$2,$A77,0),Key!$D$2:$D$6,Key!$E$2:$E$6,-25)</f>
        <v>-25</v>
      </c>
      <c r="G77" s="15">
        <f ca="1">_xlfn.XLOOKUP(OFFSET('Survey Data'!F$2,$A77,0),Key!$D$2:$D$6,Key!$E$2:$E$6,-25)</f>
        <v>-25</v>
      </c>
      <c r="H77" s="15">
        <f ca="1">_xlfn.XLOOKUP(OFFSET('Survey Data'!G$2,$A77,0),Key!$D$2:$D$6,Key!$E$2:$E$6,-25)</f>
        <v>-25</v>
      </c>
      <c r="I77" s="15">
        <f ca="1">OFFSET('Survey Data'!$H$2,A77,0)</f>
        <v>0</v>
      </c>
      <c r="J77" s="15" t="str">
        <f ca="1">_xlfn.XLOOKUP(OFFSET('Survey Data'!$R$2,A77,0),Key!$G$2:$G$3,Key!$H$2:$H$3,"")</f>
        <v/>
      </c>
      <c r="L77">
        <f t="shared" ca="1" si="8"/>
        <v>-150</v>
      </c>
      <c r="M77">
        <f t="shared" ca="1" si="9"/>
        <v>0</v>
      </c>
      <c r="N77" t="e">
        <f ca="1">VLOOKUP(M77,Key!J$2:K$101,2,FALSE)</f>
        <v>#N/A</v>
      </c>
      <c r="O77" t="e" cm="1">
        <f t="array" ref="O77">_xlfn.IFS(COUNTIF('Survey Data'!J77:P77,"Yes")&gt;1,4,'Survey Data'!P77="Yes",1,'Survey Data'!L77="Yes",2,'Survey Data'!M77="Yes",3,'Survey Data'!J77="Yes",4,'Survey Data'!K77="Yes",4,'Survey Data'!N77="Yes",4)</f>
        <v>#N/A</v>
      </c>
      <c r="P77" t="e">
        <f t="shared" ca="1" si="10"/>
        <v>#N/A</v>
      </c>
      <c r="Q77">
        <f t="shared" ca="1" si="11"/>
        <v>1</v>
      </c>
      <c r="R77" t="b">
        <f t="shared" ca="1" si="12"/>
        <v>1</v>
      </c>
      <c r="S77" t="str">
        <f t="shared" ca="1" si="13"/>
        <v/>
      </c>
      <c r="T77" t="e">
        <f ca="1">_xlfn.XLOOKUP(P77,'Depression Treatment'!A$2:A$33,'Depression Treatment'!I$2:I$33,0)*S77</f>
        <v>#N/A</v>
      </c>
      <c r="U77">
        <f>IF(LEFT('Survey Data'!I77,8)="Employed",1,0)</f>
        <v>0</v>
      </c>
      <c r="V77" s="33" t="e">
        <f ca="1">S77*(U77*(T77*VLOOKUP(N77,'Depression Treatment'!F$38:I$41,3,FALSE)+(1-T77)*VLOOKUP(N77,'Depression Treatment'!F$38:I$41,4,FALSE))+(1-U77)*(T77*VLOOKUP(N77,'Depression Treatment'!F$43:I$46,3,FALSE)+(1-T77)*VLOOKUP(N77,'Depression Treatment'!F$43:I$46,4,FALSE)))</f>
        <v>#VALUE!</v>
      </c>
      <c r="W77" s="33">
        <f t="shared" ca="1" si="14"/>
        <v>0</v>
      </c>
    </row>
    <row r="78" spans="1:23" x14ac:dyDescent="0.3">
      <c r="A78">
        <f t="shared" si="15"/>
        <v>76</v>
      </c>
      <c r="B78" s="15" t="str">
        <f ca="1">_xlfn.XLOOKUP(OFFSET('Survey Data'!$A$2,A78,0),Key!A$2:A$5,Key!B$2:B$5,"")</f>
        <v/>
      </c>
      <c r="C78" s="15">
        <f ca="1">_xlfn.XLOOKUP(OFFSET('Survey Data'!B$2,$A78,0),Key!$D$2:$D$6,Key!$E$2:$E$6,-25)</f>
        <v>-25</v>
      </c>
      <c r="D78" s="15">
        <f ca="1">_xlfn.XLOOKUP(OFFSET('Survey Data'!C$2,$A78,0),Key!$D$2:$D$6,Key!$E$2:$E$6,-25)</f>
        <v>-25</v>
      </c>
      <c r="E78" s="15">
        <f ca="1">_xlfn.XLOOKUP(OFFSET('Survey Data'!D$2,$A78,0),Key!$D$2:$D$6,Key!$E$2:$E$6,-25)</f>
        <v>-25</v>
      </c>
      <c r="F78" s="15">
        <f ca="1">_xlfn.XLOOKUP(OFFSET('Survey Data'!E$2,$A78,0),Key!$D$2:$D$6,Key!$E$2:$E$6,-25)</f>
        <v>-25</v>
      </c>
      <c r="G78" s="15">
        <f ca="1">_xlfn.XLOOKUP(OFFSET('Survey Data'!F$2,$A78,0),Key!$D$2:$D$6,Key!$E$2:$E$6,-25)</f>
        <v>-25</v>
      </c>
      <c r="H78" s="15">
        <f ca="1">_xlfn.XLOOKUP(OFFSET('Survey Data'!G$2,$A78,0),Key!$D$2:$D$6,Key!$E$2:$E$6,-25)</f>
        <v>-25</v>
      </c>
      <c r="I78" s="15">
        <f ca="1">OFFSET('Survey Data'!$H$2,A78,0)</f>
        <v>0</v>
      </c>
      <c r="J78" s="15" t="str">
        <f ca="1">_xlfn.XLOOKUP(OFFSET('Survey Data'!$R$2,A78,0),Key!$G$2:$G$3,Key!$H$2:$H$3,"")</f>
        <v/>
      </c>
      <c r="L78">
        <f t="shared" ca="1" si="8"/>
        <v>-150</v>
      </c>
      <c r="M78">
        <f t="shared" ca="1" si="9"/>
        <v>0</v>
      </c>
      <c r="N78" t="e">
        <f ca="1">VLOOKUP(M78,Key!J$2:K$101,2,FALSE)</f>
        <v>#N/A</v>
      </c>
      <c r="O78" t="e" cm="1">
        <f t="array" ref="O78">_xlfn.IFS(COUNTIF('Survey Data'!J78:P78,"Yes")&gt;1,4,'Survey Data'!P78="Yes",1,'Survey Data'!L78="Yes",2,'Survey Data'!M78="Yes",3,'Survey Data'!J78="Yes",4,'Survey Data'!K78="Yes",4,'Survey Data'!N78="Yes",4)</f>
        <v>#N/A</v>
      </c>
      <c r="P78" t="e">
        <f t="shared" ca="1" si="10"/>
        <v>#N/A</v>
      </c>
      <c r="Q78">
        <f t="shared" ca="1" si="11"/>
        <v>1</v>
      </c>
      <c r="R78" t="b">
        <f t="shared" ca="1" si="12"/>
        <v>1</v>
      </c>
      <c r="S78" t="str">
        <f t="shared" ca="1" si="13"/>
        <v/>
      </c>
      <c r="T78" t="e">
        <f ca="1">_xlfn.XLOOKUP(P78,'Depression Treatment'!A$2:A$33,'Depression Treatment'!I$2:I$33,0)*S78</f>
        <v>#N/A</v>
      </c>
      <c r="U78">
        <f>IF(LEFT('Survey Data'!I78,8)="Employed",1,0)</f>
        <v>0</v>
      </c>
      <c r="V78" s="33" t="e">
        <f ca="1">S78*(U78*(T78*VLOOKUP(N78,'Depression Treatment'!F$38:I$41,3,FALSE)+(1-T78)*VLOOKUP(N78,'Depression Treatment'!F$38:I$41,4,FALSE))+(1-U78)*(T78*VLOOKUP(N78,'Depression Treatment'!F$43:I$46,3,FALSE)+(1-T78)*VLOOKUP(N78,'Depression Treatment'!F$43:I$46,4,FALSE)))</f>
        <v>#VALUE!</v>
      </c>
      <c r="W78" s="33">
        <f t="shared" ca="1" si="14"/>
        <v>0</v>
      </c>
    </row>
    <row r="79" spans="1:23" x14ac:dyDescent="0.3">
      <c r="A79">
        <f t="shared" si="15"/>
        <v>77</v>
      </c>
      <c r="B79" s="15" t="str">
        <f ca="1">_xlfn.XLOOKUP(OFFSET('Survey Data'!$A$2,A79,0),Key!A$2:A$5,Key!B$2:B$5,"")</f>
        <v/>
      </c>
      <c r="C79" s="15">
        <f ca="1">_xlfn.XLOOKUP(OFFSET('Survey Data'!B$2,$A79,0),Key!$D$2:$D$6,Key!$E$2:$E$6,-25)</f>
        <v>-25</v>
      </c>
      <c r="D79" s="15">
        <f ca="1">_xlfn.XLOOKUP(OFFSET('Survey Data'!C$2,$A79,0),Key!$D$2:$D$6,Key!$E$2:$E$6,-25)</f>
        <v>-25</v>
      </c>
      <c r="E79" s="15">
        <f ca="1">_xlfn.XLOOKUP(OFFSET('Survey Data'!D$2,$A79,0),Key!$D$2:$D$6,Key!$E$2:$E$6,-25)</f>
        <v>-25</v>
      </c>
      <c r="F79" s="15">
        <f ca="1">_xlfn.XLOOKUP(OFFSET('Survey Data'!E$2,$A79,0),Key!$D$2:$D$6,Key!$E$2:$E$6,-25)</f>
        <v>-25</v>
      </c>
      <c r="G79" s="15">
        <f ca="1">_xlfn.XLOOKUP(OFFSET('Survey Data'!F$2,$A79,0),Key!$D$2:$D$6,Key!$E$2:$E$6,-25)</f>
        <v>-25</v>
      </c>
      <c r="H79" s="15">
        <f ca="1">_xlfn.XLOOKUP(OFFSET('Survey Data'!G$2,$A79,0),Key!$D$2:$D$6,Key!$E$2:$E$6,-25)</f>
        <v>-25</v>
      </c>
      <c r="I79" s="15">
        <f ca="1">OFFSET('Survey Data'!$H$2,A79,0)</f>
        <v>0</v>
      </c>
      <c r="J79" s="15" t="str">
        <f ca="1">_xlfn.XLOOKUP(OFFSET('Survey Data'!$R$2,A79,0),Key!$G$2:$G$3,Key!$H$2:$H$3,"")</f>
        <v/>
      </c>
      <c r="L79">
        <f t="shared" ca="1" si="8"/>
        <v>-150</v>
      </c>
      <c r="M79">
        <f t="shared" ca="1" si="9"/>
        <v>0</v>
      </c>
      <c r="N79" t="e">
        <f ca="1">VLOOKUP(M79,Key!J$2:K$101,2,FALSE)</f>
        <v>#N/A</v>
      </c>
      <c r="O79" t="e" cm="1">
        <f t="array" ref="O79">_xlfn.IFS(COUNTIF('Survey Data'!J79:P79,"Yes")&gt;1,4,'Survey Data'!P79="Yes",1,'Survey Data'!L79="Yes",2,'Survey Data'!M79="Yes",3,'Survey Data'!J79="Yes",4,'Survey Data'!K79="Yes",4,'Survey Data'!N79="Yes",4)</f>
        <v>#N/A</v>
      </c>
      <c r="P79" t="e">
        <f t="shared" ca="1" si="10"/>
        <v>#N/A</v>
      </c>
      <c r="Q79">
        <f t="shared" ca="1" si="11"/>
        <v>1</v>
      </c>
      <c r="R79" t="b">
        <f t="shared" ca="1" si="12"/>
        <v>1</v>
      </c>
      <c r="S79" t="str">
        <f t="shared" ca="1" si="13"/>
        <v/>
      </c>
      <c r="T79" t="e">
        <f ca="1">_xlfn.XLOOKUP(P79,'Depression Treatment'!A$2:A$33,'Depression Treatment'!I$2:I$33,0)*S79</f>
        <v>#N/A</v>
      </c>
      <c r="U79">
        <f>IF(LEFT('Survey Data'!I79,8)="Employed",1,0)</f>
        <v>0</v>
      </c>
      <c r="V79" s="33" t="e">
        <f ca="1">S79*(U79*(T79*VLOOKUP(N79,'Depression Treatment'!F$38:I$41,3,FALSE)+(1-T79)*VLOOKUP(N79,'Depression Treatment'!F$38:I$41,4,FALSE))+(1-U79)*(T79*VLOOKUP(N79,'Depression Treatment'!F$43:I$46,3,FALSE)+(1-T79)*VLOOKUP(N79,'Depression Treatment'!F$43:I$46,4,FALSE)))</f>
        <v>#VALUE!</v>
      </c>
      <c r="W79" s="33">
        <f t="shared" ca="1" si="14"/>
        <v>0</v>
      </c>
    </row>
    <row r="80" spans="1:23" x14ac:dyDescent="0.3">
      <c r="A80">
        <f t="shared" si="15"/>
        <v>78</v>
      </c>
      <c r="B80" s="15" t="str">
        <f ca="1">_xlfn.XLOOKUP(OFFSET('Survey Data'!$A$2,A80,0),Key!A$2:A$5,Key!B$2:B$5,"")</f>
        <v/>
      </c>
      <c r="C80" s="15">
        <f ca="1">_xlfn.XLOOKUP(OFFSET('Survey Data'!B$2,$A80,0),Key!$D$2:$D$6,Key!$E$2:$E$6,-25)</f>
        <v>-25</v>
      </c>
      <c r="D80" s="15">
        <f ca="1">_xlfn.XLOOKUP(OFFSET('Survey Data'!C$2,$A80,0),Key!$D$2:$D$6,Key!$E$2:$E$6,-25)</f>
        <v>-25</v>
      </c>
      <c r="E80" s="15">
        <f ca="1">_xlfn.XLOOKUP(OFFSET('Survey Data'!D$2,$A80,0),Key!$D$2:$D$6,Key!$E$2:$E$6,-25)</f>
        <v>-25</v>
      </c>
      <c r="F80" s="15">
        <f ca="1">_xlfn.XLOOKUP(OFFSET('Survey Data'!E$2,$A80,0),Key!$D$2:$D$6,Key!$E$2:$E$6,-25)</f>
        <v>-25</v>
      </c>
      <c r="G80" s="15">
        <f ca="1">_xlfn.XLOOKUP(OFFSET('Survey Data'!F$2,$A80,0),Key!$D$2:$D$6,Key!$E$2:$E$6,-25)</f>
        <v>-25</v>
      </c>
      <c r="H80" s="15">
        <f ca="1">_xlfn.XLOOKUP(OFFSET('Survey Data'!G$2,$A80,0),Key!$D$2:$D$6,Key!$E$2:$E$6,-25)</f>
        <v>-25</v>
      </c>
      <c r="I80" s="15">
        <f ca="1">OFFSET('Survey Data'!$H$2,A80,0)</f>
        <v>0</v>
      </c>
      <c r="J80" s="15" t="str">
        <f ca="1">_xlfn.XLOOKUP(OFFSET('Survey Data'!$R$2,A80,0),Key!$G$2:$G$3,Key!$H$2:$H$3,"")</f>
        <v/>
      </c>
      <c r="L80">
        <f t="shared" ca="1" si="8"/>
        <v>-150</v>
      </c>
      <c r="M80">
        <f t="shared" ca="1" si="9"/>
        <v>0</v>
      </c>
      <c r="N80" t="e">
        <f ca="1">VLOOKUP(M80,Key!J$2:K$101,2,FALSE)</f>
        <v>#N/A</v>
      </c>
      <c r="O80" t="e" cm="1">
        <f t="array" ref="O80">_xlfn.IFS(COUNTIF('Survey Data'!J80:P80,"Yes")&gt;1,4,'Survey Data'!P80="Yes",1,'Survey Data'!L80="Yes",2,'Survey Data'!M80="Yes",3,'Survey Data'!J80="Yes",4,'Survey Data'!K80="Yes",4,'Survey Data'!N80="Yes",4)</f>
        <v>#N/A</v>
      </c>
      <c r="P80" t="e">
        <f t="shared" ca="1" si="10"/>
        <v>#N/A</v>
      </c>
      <c r="Q80">
        <f t="shared" ca="1" si="11"/>
        <v>1</v>
      </c>
      <c r="R80" t="b">
        <f t="shared" ca="1" si="12"/>
        <v>1</v>
      </c>
      <c r="S80" t="str">
        <f t="shared" ca="1" si="13"/>
        <v/>
      </c>
      <c r="T80" t="e">
        <f ca="1">_xlfn.XLOOKUP(P80,'Depression Treatment'!A$2:A$33,'Depression Treatment'!I$2:I$33,0)*S80</f>
        <v>#N/A</v>
      </c>
      <c r="U80">
        <f>IF(LEFT('Survey Data'!I80,8)="Employed",1,0)</f>
        <v>0</v>
      </c>
      <c r="V80" s="33" t="e">
        <f ca="1">S80*(U80*(T80*VLOOKUP(N80,'Depression Treatment'!F$38:I$41,3,FALSE)+(1-T80)*VLOOKUP(N80,'Depression Treatment'!F$38:I$41,4,FALSE))+(1-U80)*(T80*VLOOKUP(N80,'Depression Treatment'!F$43:I$46,3,FALSE)+(1-T80)*VLOOKUP(N80,'Depression Treatment'!F$43:I$46,4,FALSE)))</f>
        <v>#VALUE!</v>
      </c>
      <c r="W80" s="33">
        <f t="shared" ca="1" si="14"/>
        <v>0</v>
      </c>
    </row>
    <row r="81" spans="1:23" x14ac:dyDescent="0.3">
      <c r="A81">
        <f t="shared" si="15"/>
        <v>79</v>
      </c>
      <c r="B81" s="15" t="str">
        <f ca="1">_xlfn.XLOOKUP(OFFSET('Survey Data'!$A$2,A81,0),Key!A$2:A$5,Key!B$2:B$5,"")</f>
        <v/>
      </c>
      <c r="C81" s="15">
        <f ca="1">_xlfn.XLOOKUP(OFFSET('Survey Data'!B$2,$A81,0),Key!$D$2:$D$6,Key!$E$2:$E$6,-25)</f>
        <v>-25</v>
      </c>
      <c r="D81" s="15">
        <f ca="1">_xlfn.XLOOKUP(OFFSET('Survey Data'!C$2,$A81,0),Key!$D$2:$D$6,Key!$E$2:$E$6,-25)</f>
        <v>-25</v>
      </c>
      <c r="E81" s="15">
        <f ca="1">_xlfn.XLOOKUP(OFFSET('Survey Data'!D$2,$A81,0),Key!$D$2:$D$6,Key!$E$2:$E$6,-25)</f>
        <v>-25</v>
      </c>
      <c r="F81" s="15">
        <f ca="1">_xlfn.XLOOKUP(OFFSET('Survey Data'!E$2,$A81,0),Key!$D$2:$D$6,Key!$E$2:$E$6,-25)</f>
        <v>-25</v>
      </c>
      <c r="G81" s="15">
        <f ca="1">_xlfn.XLOOKUP(OFFSET('Survey Data'!F$2,$A81,0),Key!$D$2:$D$6,Key!$E$2:$E$6,-25)</f>
        <v>-25</v>
      </c>
      <c r="H81" s="15">
        <f ca="1">_xlfn.XLOOKUP(OFFSET('Survey Data'!G$2,$A81,0),Key!$D$2:$D$6,Key!$E$2:$E$6,-25)</f>
        <v>-25</v>
      </c>
      <c r="I81" s="15">
        <f ca="1">OFFSET('Survey Data'!$H$2,A81,0)</f>
        <v>0</v>
      </c>
      <c r="J81" s="15" t="str">
        <f ca="1">_xlfn.XLOOKUP(OFFSET('Survey Data'!$R$2,A81,0),Key!$G$2:$G$3,Key!$H$2:$H$3,"")</f>
        <v/>
      </c>
      <c r="L81">
        <f t="shared" ca="1" si="8"/>
        <v>-150</v>
      </c>
      <c r="M81">
        <f t="shared" ca="1" si="9"/>
        <v>0</v>
      </c>
      <c r="N81" t="e">
        <f ca="1">VLOOKUP(M81,Key!J$2:K$101,2,FALSE)</f>
        <v>#N/A</v>
      </c>
      <c r="O81" t="e" cm="1">
        <f t="array" ref="O81">_xlfn.IFS(COUNTIF('Survey Data'!J81:P81,"Yes")&gt;1,4,'Survey Data'!P81="Yes",1,'Survey Data'!L81="Yes",2,'Survey Data'!M81="Yes",3,'Survey Data'!J81="Yes",4,'Survey Data'!K81="Yes",4,'Survey Data'!N81="Yes",4)</f>
        <v>#N/A</v>
      </c>
      <c r="P81" t="e">
        <f t="shared" ca="1" si="10"/>
        <v>#N/A</v>
      </c>
      <c r="Q81">
        <f t="shared" ca="1" si="11"/>
        <v>1</v>
      </c>
      <c r="R81" t="b">
        <f t="shared" ca="1" si="12"/>
        <v>1</v>
      </c>
      <c r="S81" t="str">
        <f t="shared" ca="1" si="13"/>
        <v/>
      </c>
      <c r="T81" t="e">
        <f ca="1">_xlfn.XLOOKUP(P81,'Depression Treatment'!A$2:A$33,'Depression Treatment'!I$2:I$33,0)*S81</f>
        <v>#N/A</v>
      </c>
      <c r="U81">
        <f>IF(LEFT('Survey Data'!I81,8)="Employed",1,0)</f>
        <v>0</v>
      </c>
      <c r="V81" s="33" t="e">
        <f ca="1">S81*(U81*(T81*VLOOKUP(N81,'Depression Treatment'!F$38:I$41,3,FALSE)+(1-T81)*VLOOKUP(N81,'Depression Treatment'!F$38:I$41,4,FALSE))+(1-U81)*(T81*VLOOKUP(N81,'Depression Treatment'!F$43:I$46,3,FALSE)+(1-T81)*VLOOKUP(N81,'Depression Treatment'!F$43:I$46,4,FALSE)))</f>
        <v>#VALUE!</v>
      </c>
      <c r="W81" s="33">
        <f t="shared" ca="1" si="14"/>
        <v>0</v>
      </c>
    </row>
    <row r="82" spans="1:23" x14ac:dyDescent="0.3">
      <c r="A82">
        <f t="shared" si="15"/>
        <v>80</v>
      </c>
      <c r="B82" s="15" t="str">
        <f ca="1">_xlfn.XLOOKUP(OFFSET('Survey Data'!$A$2,A82,0),Key!A$2:A$5,Key!B$2:B$5,"")</f>
        <v/>
      </c>
      <c r="C82" s="15">
        <f ca="1">_xlfn.XLOOKUP(OFFSET('Survey Data'!B$2,$A82,0),Key!$D$2:$D$6,Key!$E$2:$E$6,-25)</f>
        <v>-25</v>
      </c>
      <c r="D82" s="15">
        <f ca="1">_xlfn.XLOOKUP(OFFSET('Survey Data'!C$2,$A82,0),Key!$D$2:$D$6,Key!$E$2:$E$6,-25)</f>
        <v>-25</v>
      </c>
      <c r="E82" s="15">
        <f ca="1">_xlfn.XLOOKUP(OFFSET('Survey Data'!D$2,$A82,0),Key!$D$2:$D$6,Key!$E$2:$E$6,-25)</f>
        <v>-25</v>
      </c>
      <c r="F82" s="15">
        <f ca="1">_xlfn.XLOOKUP(OFFSET('Survey Data'!E$2,$A82,0),Key!$D$2:$D$6,Key!$E$2:$E$6,-25)</f>
        <v>-25</v>
      </c>
      <c r="G82" s="15">
        <f ca="1">_xlfn.XLOOKUP(OFFSET('Survey Data'!F$2,$A82,0),Key!$D$2:$D$6,Key!$E$2:$E$6,-25)</f>
        <v>-25</v>
      </c>
      <c r="H82" s="15">
        <f ca="1">_xlfn.XLOOKUP(OFFSET('Survey Data'!G$2,$A82,0),Key!$D$2:$D$6,Key!$E$2:$E$6,-25)</f>
        <v>-25</v>
      </c>
      <c r="I82" s="15">
        <f ca="1">OFFSET('Survey Data'!$H$2,A82,0)</f>
        <v>0</v>
      </c>
      <c r="J82" s="15" t="str">
        <f ca="1">_xlfn.XLOOKUP(OFFSET('Survey Data'!$R$2,A82,0),Key!$G$2:$G$3,Key!$H$2:$H$3,"")</f>
        <v/>
      </c>
      <c r="L82">
        <f t="shared" ca="1" si="8"/>
        <v>-150</v>
      </c>
      <c r="M82">
        <f t="shared" ca="1" si="9"/>
        <v>0</v>
      </c>
      <c r="N82" t="e">
        <f ca="1">VLOOKUP(M82,Key!J$2:K$101,2,FALSE)</f>
        <v>#N/A</v>
      </c>
      <c r="O82" t="e" cm="1">
        <f t="array" ref="O82">_xlfn.IFS(COUNTIF('Survey Data'!J82:P82,"Yes")&gt;1,4,'Survey Data'!P82="Yes",1,'Survey Data'!L82="Yes",2,'Survey Data'!M82="Yes",3,'Survey Data'!J82="Yes",4,'Survey Data'!K82="Yes",4,'Survey Data'!N82="Yes",4)</f>
        <v>#N/A</v>
      </c>
      <c r="P82" t="e">
        <f t="shared" ca="1" si="10"/>
        <v>#N/A</v>
      </c>
      <c r="Q82">
        <f t="shared" ca="1" si="11"/>
        <v>1</v>
      </c>
      <c r="R82" t="b">
        <f t="shared" ca="1" si="12"/>
        <v>1</v>
      </c>
      <c r="S82" t="str">
        <f t="shared" ca="1" si="13"/>
        <v/>
      </c>
      <c r="T82" t="e">
        <f ca="1">_xlfn.XLOOKUP(P82,'Depression Treatment'!A$2:A$33,'Depression Treatment'!I$2:I$33,0)*S82</f>
        <v>#N/A</v>
      </c>
      <c r="U82">
        <f>IF(LEFT('Survey Data'!I82,8)="Employed",1,0)</f>
        <v>0</v>
      </c>
      <c r="V82" s="33" t="e">
        <f ca="1">S82*(U82*(T82*VLOOKUP(N82,'Depression Treatment'!F$38:I$41,3,FALSE)+(1-T82)*VLOOKUP(N82,'Depression Treatment'!F$38:I$41,4,FALSE))+(1-U82)*(T82*VLOOKUP(N82,'Depression Treatment'!F$43:I$46,3,FALSE)+(1-T82)*VLOOKUP(N82,'Depression Treatment'!F$43:I$46,4,FALSE)))</f>
        <v>#VALUE!</v>
      </c>
      <c r="W82" s="33">
        <f t="shared" ca="1" si="14"/>
        <v>0</v>
      </c>
    </row>
    <row r="83" spans="1:23" x14ac:dyDescent="0.3">
      <c r="A83">
        <f t="shared" si="15"/>
        <v>81</v>
      </c>
      <c r="B83" s="15" t="str">
        <f ca="1">_xlfn.XLOOKUP(OFFSET('Survey Data'!$A$2,A83,0),Key!A$2:A$5,Key!B$2:B$5,"")</f>
        <v/>
      </c>
      <c r="C83" s="15">
        <f ca="1">_xlfn.XLOOKUP(OFFSET('Survey Data'!B$2,$A83,0),Key!$D$2:$D$6,Key!$E$2:$E$6,-25)</f>
        <v>-25</v>
      </c>
      <c r="D83" s="15">
        <f ca="1">_xlfn.XLOOKUP(OFFSET('Survey Data'!C$2,$A83,0),Key!$D$2:$D$6,Key!$E$2:$E$6,-25)</f>
        <v>-25</v>
      </c>
      <c r="E83" s="15">
        <f ca="1">_xlfn.XLOOKUP(OFFSET('Survey Data'!D$2,$A83,0),Key!$D$2:$D$6,Key!$E$2:$E$6,-25)</f>
        <v>-25</v>
      </c>
      <c r="F83" s="15">
        <f ca="1">_xlfn.XLOOKUP(OFFSET('Survey Data'!E$2,$A83,0),Key!$D$2:$D$6,Key!$E$2:$E$6,-25)</f>
        <v>-25</v>
      </c>
      <c r="G83" s="15">
        <f ca="1">_xlfn.XLOOKUP(OFFSET('Survey Data'!F$2,$A83,0),Key!$D$2:$D$6,Key!$E$2:$E$6,-25)</f>
        <v>-25</v>
      </c>
      <c r="H83" s="15">
        <f ca="1">_xlfn.XLOOKUP(OFFSET('Survey Data'!G$2,$A83,0),Key!$D$2:$D$6,Key!$E$2:$E$6,-25)</f>
        <v>-25</v>
      </c>
      <c r="I83" s="15">
        <f ca="1">OFFSET('Survey Data'!$H$2,A83,0)</f>
        <v>0</v>
      </c>
      <c r="J83" s="15" t="str">
        <f ca="1">_xlfn.XLOOKUP(OFFSET('Survey Data'!$R$2,A83,0),Key!$G$2:$G$3,Key!$H$2:$H$3,"")</f>
        <v/>
      </c>
      <c r="L83">
        <f t="shared" ca="1" si="8"/>
        <v>-150</v>
      </c>
      <c r="M83">
        <f t="shared" ca="1" si="9"/>
        <v>0</v>
      </c>
      <c r="N83" t="e">
        <f ca="1">VLOOKUP(M83,Key!J$2:K$101,2,FALSE)</f>
        <v>#N/A</v>
      </c>
      <c r="O83" t="e" cm="1">
        <f t="array" ref="O83">_xlfn.IFS(COUNTIF('Survey Data'!J83:P83,"Yes")&gt;1,4,'Survey Data'!P83="Yes",1,'Survey Data'!L83="Yes",2,'Survey Data'!M83="Yes",3,'Survey Data'!J83="Yes",4,'Survey Data'!K83="Yes",4,'Survey Data'!N83="Yes",4)</f>
        <v>#N/A</v>
      </c>
      <c r="P83" t="e">
        <f t="shared" ca="1" si="10"/>
        <v>#N/A</v>
      </c>
      <c r="Q83">
        <f t="shared" ca="1" si="11"/>
        <v>1</v>
      </c>
      <c r="R83" t="b">
        <f t="shared" ca="1" si="12"/>
        <v>1</v>
      </c>
      <c r="S83" t="str">
        <f t="shared" ca="1" si="13"/>
        <v/>
      </c>
      <c r="T83" t="e">
        <f ca="1">_xlfn.XLOOKUP(P83,'Depression Treatment'!A$2:A$33,'Depression Treatment'!I$2:I$33,0)*S83</f>
        <v>#N/A</v>
      </c>
      <c r="U83">
        <f>IF(LEFT('Survey Data'!I83,8)="Employed",1,0)</f>
        <v>0</v>
      </c>
      <c r="V83" s="33" t="e">
        <f ca="1">S83*(U83*(T83*VLOOKUP(N83,'Depression Treatment'!F$38:I$41,3,FALSE)+(1-T83)*VLOOKUP(N83,'Depression Treatment'!F$38:I$41,4,FALSE))+(1-U83)*(T83*VLOOKUP(N83,'Depression Treatment'!F$43:I$46,3,FALSE)+(1-T83)*VLOOKUP(N83,'Depression Treatment'!F$43:I$46,4,FALSE)))</f>
        <v>#VALUE!</v>
      </c>
      <c r="W83" s="33">
        <f t="shared" ca="1" si="14"/>
        <v>0</v>
      </c>
    </row>
    <row r="84" spans="1:23" x14ac:dyDescent="0.3">
      <c r="A84">
        <f t="shared" si="15"/>
        <v>82</v>
      </c>
      <c r="B84" s="15" t="str">
        <f ca="1">_xlfn.XLOOKUP(OFFSET('Survey Data'!$A$2,A84,0),Key!A$2:A$5,Key!B$2:B$5,"")</f>
        <v/>
      </c>
      <c r="C84" s="15">
        <f ca="1">_xlfn.XLOOKUP(OFFSET('Survey Data'!B$2,$A84,0),Key!$D$2:$D$6,Key!$E$2:$E$6,-25)</f>
        <v>-25</v>
      </c>
      <c r="D84" s="15">
        <f ca="1">_xlfn.XLOOKUP(OFFSET('Survey Data'!C$2,$A84,0),Key!$D$2:$D$6,Key!$E$2:$E$6,-25)</f>
        <v>-25</v>
      </c>
      <c r="E84" s="15">
        <f ca="1">_xlfn.XLOOKUP(OFFSET('Survey Data'!D$2,$A84,0),Key!$D$2:$D$6,Key!$E$2:$E$6,-25)</f>
        <v>-25</v>
      </c>
      <c r="F84" s="15">
        <f ca="1">_xlfn.XLOOKUP(OFFSET('Survey Data'!E$2,$A84,0),Key!$D$2:$D$6,Key!$E$2:$E$6,-25)</f>
        <v>-25</v>
      </c>
      <c r="G84" s="15">
        <f ca="1">_xlfn.XLOOKUP(OFFSET('Survey Data'!F$2,$A84,0),Key!$D$2:$D$6,Key!$E$2:$E$6,-25)</f>
        <v>-25</v>
      </c>
      <c r="H84" s="15">
        <f ca="1">_xlfn.XLOOKUP(OFFSET('Survey Data'!G$2,$A84,0),Key!$D$2:$D$6,Key!$E$2:$E$6,-25)</f>
        <v>-25</v>
      </c>
      <c r="I84" s="15">
        <f ca="1">OFFSET('Survey Data'!$H$2,A84,0)</f>
        <v>0</v>
      </c>
      <c r="J84" s="15" t="str">
        <f ca="1">_xlfn.XLOOKUP(OFFSET('Survey Data'!$R$2,A84,0),Key!$G$2:$G$3,Key!$H$2:$H$3,"")</f>
        <v/>
      </c>
      <c r="L84">
        <f t="shared" ca="1" si="8"/>
        <v>-150</v>
      </c>
      <c r="M84">
        <f t="shared" ca="1" si="9"/>
        <v>0</v>
      </c>
      <c r="N84" t="e">
        <f ca="1">VLOOKUP(M84,Key!J$2:K$101,2,FALSE)</f>
        <v>#N/A</v>
      </c>
      <c r="O84" t="e" cm="1">
        <f t="array" ref="O84">_xlfn.IFS(COUNTIF('Survey Data'!J84:P84,"Yes")&gt;1,4,'Survey Data'!P84="Yes",1,'Survey Data'!L84="Yes",2,'Survey Data'!M84="Yes",3,'Survey Data'!J84="Yes",4,'Survey Data'!K84="Yes",4,'Survey Data'!N84="Yes",4)</f>
        <v>#N/A</v>
      </c>
      <c r="P84" t="e">
        <f t="shared" ca="1" si="10"/>
        <v>#N/A</v>
      </c>
      <c r="Q84">
        <f t="shared" ca="1" si="11"/>
        <v>1</v>
      </c>
      <c r="R84" t="b">
        <f t="shared" ca="1" si="12"/>
        <v>1</v>
      </c>
      <c r="S84" t="str">
        <f t="shared" ca="1" si="13"/>
        <v/>
      </c>
      <c r="T84" t="e">
        <f ca="1">_xlfn.XLOOKUP(P84,'Depression Treatment'!A$2:A$33,'Depression Treatment'!I$2:I$33,0)*S84</f>
        <v>#N/A</v>
      </c>
      <c r="U84">
        <f>IF(LEFT('Survey Data'!I84,8)="Employed",1,0)</f>
        <v>0</v>
      </c>
      <c r="V84" s="33" t="e">
        <f ca="1">S84*(U84*(T84*VLOOKUP(N84,'Depression Treatment'!F$38:I$41,3,FALSE)+(1-T84)*VLOOKUP(N84,'Depression Treatment'!F$38:I$41,4,FALSE))+(1-U84)*(T84*VLOOKUP(N84,'Depression Treatment'!F$43:I$46,3,FALSE)+(1-T84)*VLOOKUP(N84,'Depression Treatment'!F$43:I$46,4,FALSE)))</f>
        <v>#VALUE!</v>
      </c>
      <c r="W84" s="33">
        <f t="shared" ca="1" si="14"/>
        <v>0</v>
      </c>
    </row>
    <row r="85" spans="1:23" x14ac:dyDescent="0.3">
      <c r="A85">
        <f t="shared" si="15"/>
        <v>83</v>
      </c>
      <c r="B85" s="15" t="str">
        <f ca="1">_xlfn.XLOOKUP(OFFSET('Survey Data'!$A$2,A85,0),Key!A$2:A$5,Key!B$2:B$5,"")</f>
        <v/>
      </c>
      <c r="C85" s="15">
        <f ca="1">_xlfn.XLOOKUP(OFFSET('Survey Data'!B$2,$A85,0),Key!$D$2:$D$6,Key!$E$2:$E$6,-25)</f>
        <v>-25</v>
      </c>
      <c r="D85" s="15">
        <f ca="1">_xlfn.XLOOKUP(OFFSET('Survey Data'!C$2,$A85,0),Key!$D$2:$D$6,Key!$E$2:$E$6,-25)</f>
        <v>-25</v>
      </c>
      <c r="E85" s="15">
        <f ca="1">_xlfn.XLOOKUP(OFFSET('Survey Data'!D$2,$A85,0),Key!$D$2:$D$6,Key!$E$2:$E$6,-25)</f>
        <v>-25</v>
      </c>
      <c r="F85" s="15">
        <f ca="1">_xlfn.XLOOKUP(OFFSET('Survey Data'!E$2,$A85,0),Key!$D$2:$D$6,Key!$E$2:$E$6,-25)</f>
        <v>-25</v>
      </c>
      <c r="G85" s="15">
        <f ca="1">_xlfn.XLOOKUP(OFFSET('Survey Data'!F$2,$A85,0),Key!$D$2:$D$6,Key!$E$2:$E$6,-25)</f>
        <v>-25</v>
      </c>
      <c r="H85" s="15">
        <f ca="1">_xlfn.XLOOKUP(OFFSET('Survey Data'!G$2,$A85,0),Key!$D$2:$D$6,Key!$E$2:$E$6,-25)</f>
        <v>-25</v>
      </c>
      <c r="I85" s="15">
        <f ca="1">OFFSET('Survey Data'!$H$2,A85,0)</f>
        <v>0</v>
      </c>
      <c r="J85" s="15" t="str">
        <f ca="1">_xlfn.XLOOKUP(OFFSET('Survey Data'!$R$2,A85,0),Key!$G$2:$G$3,Key!$H$2:$H$3,"")</f>
        <v/>
      </c>
      <c r="L85">
        <f t="shared" ca="1" si="8"/>
        <v>-150</v>
      </c>
      <c r="M85">
        <f t="shared" ca="1" si="9"/>
        <v>0</v>
      </c>
      <c r="N85" t="e">
        <f ca="1">VLOOKUP(M85,Key!J$2:K$101,2,FALSE)</f>
        <v>#N/A</v>
      </c>
      <c r="O85" t="e" cm="1">
        <f t="array" ref="O85">_xlfn.IFS(COUNTIF('Survey Data'!J85:P85,"Yes")&gt;1,4,'Survey Data'!P85="Yes",1,'Survey Data'!L85="Yes",2,'Survey Data'!M85="Yes",3,'Survey Data'!J85="Yes",4,'Survey Data'!K85="Yes",4,'Survey Data'!N85="Yes",4)</f>
        <v>#N/A</v>
      </c>
      <c r="P85" t="e">
        <f t="shared" ca="1" si="10"/>
        <v>#N/A</v>
      </c>
      <c r="Q85">
        <f t="shared" ca="1" si="11"/>
        <v>1</v>
      </c>
      <c r="R85" t="b">
        <f t="shared" ca="1" si="12"/>
        <v>1</v>
      </c>
      <c r="S85" t="str">
        <f t="shared" ca="1" si="13"/>
        <v/>
      </c>
      <c r="T85" t="e">
        <f ca="1">_xlfn.XLOOKUP(P85,'Depression Treatment'!A$2:A$33,'Depression Treatment'!I$2:I$33,0)*S85</f>
        <v>#N/A</v>
      </c>
      <c r="U85">
        <f>IF(LEFT('Survey Data'!I85,8)="Employed",1,0)</f>
        <v>0</v>
      </c>
      <c r="V85" s="33" t="e">
        <f ca="1">S85*(U85*(T85*VLOOKUP(N85,'Depression Treatment'!F$38:I$41,3,FALSE)+(1-T85)*VLOOKUP(N85,'Depression Treatment'!F$38:I$41,4,FALSE))+(1-U85)*(T85*VLOOKUP(N85,'Depression Treatment'!F$43:I$46,3,FALSE)+(1-T85)*VLOOKUP(N85,'Depression Treatment'!F$43:I$46,4,FALSE)))</f>
        <v>#VALUE!</v>
      </c>
      <c r="W85" s="33">
        <f t="shared" ca="1" si="14"/>
        <v>0</v>
      </c>
    </row>
    <row r="86" spans="1:23" x14ac:dyDescent="0.3">
      <c r="A86">
        <f t="shared" si="15"/>
        <v>84</v>
      </c>
      <c r="B86" s="15" t="str">
        <f ca="1">_xlfn.XLOOKUP(OFFSET('Survey Data'!$A$2,A86,0),Key!A$2:A$5,Key!B$2:B$5,"")</f>
        <v/>
      </c>
      <c r="C86" s="15">
        <f ca="1">_xlfn.XLOOKUP(OFFSET('Survey Data'!B$2,$A86,0),Key!$D$2:$D$6,Key!$E$2:$E$6,-25)</f>
        <v>-25</v>
      </c>
      <c r="D86" s="15">
        <f ca="1">_xlfn.XLOOKUP(OFFSET('Survey Data'!C$2,$A86,0),Key!$D$2:$D$6,Key!$E$2:$E$6,-25)</f>
        <v>-25</v>
      </c>
      <c r="E86" s="15">
        <f ca="1">_xlfn.XLOOKUP(OFFSET('Survey Data'!D$2,$A86,0),Key!$D$2:$D$6,Key!$E$2:$E$6,-25)</f>
        <v>-25</v>
      </c>
      <c r="F86" s="15">
        <f ca="1">_xlfn.XLOOKUP(OFFSET('Survey Data'!E$2,$A86,0),Key!$D$2:$D$6,Key!$E$2:$E$6,-25)</f>
        <v>-25</v>
      </c>
      <c r="G86" s="15">
        <f ca="1">_xlfn.XLOOKUP(OFFSET('Survey Data'!F$2,$A86,0),Key!$D$2:$D$6,Key!$E$2:$E$6,-25)</f>
        <v>-25</v>
      </c>
      <c r="H86" s="15">
        <f ca="1">_xlfn.XLOOKUP(OFFSET('Survey Data'!G$2,$A86,0),Key!$D$2:$D$6,Key!$E$2:$E$6,-25)</f>
        <v>-25</v>
      </c>
      <c r="I86" s="15">
        <f ca="1">OFFSET('Survey Data'!$H$2,A86,0)</f>
        <v>0</v>
      </c>
      <c r="J86" s="15" t="str">
        <f ca="1">_xlfn.XLOOKUP(OFFSET('Survey Data'!$R$2,A86,0),Key!$G$2:$G$3,Key!$H$2:$H$3,"")</f>
        <v/>
      </c>
      <c r="L86">
        <f t="shared" ca="1" si="8"/>
        <v>-150</v>
      </c>
      <c r="M86">
        <f t="shared" ca="1" si="9"/>
        <v>0</v>
      </c>
      <c r="N86" t="e">
        <f ca="1">VLOOKUP(M86,Key!J$2:K$101,2,FALSE)</f>
        <v>#N/A</v>
      </c>
      <c r="O86" t="e" cm="1">
        <f t="array" ref="O86">_xlfn.IFS(COUNTIF('Survey Data'!J86:P86,"Yes")&gt;1,4,'Survey Data'!P86="Yes",1,'Survey Data'!L86="Yes",2,'Survey Data'!M86="Yes",3,'Survey Data'!J86="Yes",4,'Survey Data'!K86="Yes",4,'Survey Data'!N86="Yes",4)</f>
        <v>#N/A</v>
      </c>
      <c r="P86" t="e">
        <f t="shared" ca="1" si="10"/>
        <v>#N/A</v>
      </c>
      <c r="Q86">
        <f t="shared" ca="1" si="11"/>
        <v>1</v>
      </c>
      <c r="R86" t="b">
        <f t="shared" ca="1" si="12"/>
        <v>1</v>
      </c>
      <c r="S86" t="str">
        <f t="shared" ca="1" si="13"/>
        <v/>
      </c>
      <c r="T86" t="e">
        <f ca="1">_xlfn.XLOOKUP(P86,'Depression Treatment'!A$2:A$33,'Depression Treatment'!I$2:I$33,0)*S86</f>
        <v>#N/A</v>
      </c>
      <c r="U86">
        <f>IF(LEFT('Survey Data'!I86,8)="Employed",1,0)</f>
        <v>0</v>
      </c>
      <c r="V86" s="33" t="e">
        <f ca="1">S86*(U86*(T86*VLOOKUP(N86,'Depression Treatment'!F$38:I$41,3,FALSE)+(1-T86)*VLOOKUP(N86,'Depression Treatment'!F$38:I$41,4,FALSE))+(1-U86)*(T86*VLOOKUP(N86,'Depression Treatment'!F$43:I$46,3,FALSE)+(1-T86)*VLOOKUP(N86,'Depression Treatment'!F$43:I$46,4,FALSE)))</f>
        <v>#VALUE!</v>
      </c>
      <c r="W86" s="33">
        <f t="shared" ca="1" si="14"/>
        <v>0</v>
      </c>
    </row>
    <row r="87" spans="1:23" x14ac:dyDescent="0.3">
      <c r="A87">
        <f t="shared" si="15"/>
        <v>85</v>
      </c>
      <c r="B87" s="15" t="str">
        <f ca="1">_xlfn.XLOOKUP(OFFSET('Survey Data'!$A$2,A87,0),Key!A$2:A$5,Key!B$2:B$5,"")</f>
        <v/>
      </c>
      <c r="C87" s="15">
        <f ca="1">_xlfn.XLOOKUP(OFFSET('Survey Data'!B$2,$A87,0),Key!$D$2:$D$6,Key!$E$2:$E$6,-25)</f>
        <v>-25</v>
      </c>
      <c r="D87" s="15">
        <f ca="1">_xlfn.XLOOKUP(OFFSET('Survey Data'!C$2,$A87,0),Key!$D$2:$D$6,Key!$E$2:$E$6,-25)</f>
        <v>-25</v>
      </c>
      <c r="E87" s="15">
        <f ca="1">_xlfn.XLOOKUP(OFFSET('Survey Data'!D$2,$A87,0),Key!$D$2:$D$6,Key!$E$2:$E$6,-25)</f>
        <v>-25</v>
      </c>
      <c r="F87" s="15">
        <f ca="1">_xlfn.XLOOKUP(OFFSET('Survey Data'!E$2,$A87,0),Key!$D$2:$D$6,Key!$E$2:$E$6,-25)</f>
        <v>-25</v>
      </c>
      <c r="G87" s="15">
        <f ca="1">_xlfn.XLOOKUP(OFFSET('Survey Data'!F$2,$A87,0),Key!$D$2:$D$6,Key!$E$2:$E$6,-25)</f>
        <v>-25</v>
      </c>
      <c r="H87" s="15">
        <f ca="1">_xlfn.XLOOKUP(OFFSET('Survey Data'!G$2,$A87,0),Key!$D$2:$D$6,Key!$E$2:$E$6,-25)</f>
        <v>-25</v>
      </c>
      <c r="I87" s="15">
        <f ca="1">OFFSET('Survey Data'!$H$2,A87,0)</f>
        <v>0</v>
      </c>
      <c r="J87" s="15" t="str">
        <f ca="1">_xlfn.XLOOKUP(OFFSET('Survey Data'!$R$2,A87,0),Key!$G$2:$G$3,Key!$H$2:$H$3,"")</f>
        <v/>
      </c>
      <c r="L87">
        <f t="shared" ca="1" si="8"/>
        <v>-150</v>
      </c>
      <c r="M87">
        <f t="shared" ca="1" si="9"/>
        <v>0</v>
      </c>
      <c r="N87" t="e">
        <f ca="1">VLOOKUP(M87,Key!J$2:K$101,2,FALSE)</f>
        <v>#N/A</v>
      </c>
      <c r="O87" t="e" cm="1">
        <f t="array" ref="O87">_xlfn.IFS(COUNTIF('Survey Data'!J87:P87,"Yes")&gt;1,4,'Survey Data'!P87="Yes",1,'Survey Data'!L87="Yes",2,'Survey Data'!M87="Yes",3,'Survey Data'!J87="Yes",4,'Survey Data'!K87="Yes",4,'Survey Data'!N87="Yes",4)</f>
        <v>#N/A</v>
      </c>
      <c r="P87" t="e">
        <f t="shared" ca="1" si="10"/>
        <v>#N/A</v>
      </c>
      <c r="Q87">
        <f t="shared" ca="1" si="11"/>
        <v>1</v>
      </c>
      <c r="R87" t="b">
        <f t="shared" ca="1" si="12"/>
        <v>1</v>
      </c>
      <c r="S87" t="str">
        <f t="shared" ca="1" si="13"/>
        <v/>
      </c>
      <c r="T87" t="e">
        <f ca="1">_xlfn.XLOOKUP(P87,'Depression Treatment'!A$2:A$33,'Depression Treatment'!I$2:I$33,0)*S87</f>
        <v>#N/A</v>
      </c>
      <c r="U87">
        <f>IF(LEFT('Survey Data'!I87,8)="Employed",1,0)</f>
        <v>0</v>
      </c>
      <c r="V87" s="33" t="e">
        <f ca="1">S87*(U87*(T87*VLOOKUP(N87,'Depression Treatment'!F$38:I$41,3,FALSE)+(1-T87)*VLOOKUP(N87,'Depression Treatment'!F$38:I$41,4,FALSE))+(1-U87)*(T87*VLOOKUP(N87,'Depression Treatment'!F$43:I$46,3,FALSE)+(1-T87)*VLOOKUP(N87,'Depression Treatment'!F$43:I$46,4,FALSE)))</f>
        <v>#VALUE!</v>
      </c>
      <c r="W87" s="33">
        <f t="shared" ca="1" si="14"/>
        <v>0</v>
      </c>
    </row>
    <row r="88" spans="1:23" x14ac:dyDescent="0.3">
      <c r="A88">
        <f t="shared" si="15"/>
        <v>86</v>
      </c>
      <c r="B88" s="15" t="str">
        <f ca="1">_xlfn.XLOOKUP(OFFSET('Survey Data'!$A$2,A88,0),Key!A$2:A$5,Key!B$2:B$5,"")</f>
        <v/>
      </c>
      <c r="C88" s="15">
        <f ca="1">_xlfn.XLOOKUP(OFFSET('Survey Data'!B$2,$A88,0),Key!$D$2:$D$6,Key!$E$2:$E$6,-25)</f>
        <v>-25</v>
      </c>
      <c r="D88" s="15">
        <f ca="1">_xlfn.XLOOKUP(OFFSET('Survey Data'!C$2,$A88,0),Key!$D$2:$D$6,Key!$E$2:$E$6,-25)</f>
        <v>-25</v>
      </c>
      <c r="E88" s="15">
        <f ca="1">_xlfn.XLOOKUP(OFFSET('Survey Data'!D$2,$A88,0),Key!$D$2:$D$6,Key!$E$2:$E$6,-25)</f>
        <v>-25</v>
      </c>
      <c r="F88" s="15">
        <f ca="1">_xlfn.XLOOKUP(OFFSET('Survey Data'!E$2,$A88,0),Key!$D$2:$D$6,Key!$E$2:$E$6,-25)</f>
        <v>-25</v>
      </c>
      <c r="G88" s="15">
        <f ca="1">_xlfn.XLOOKUP(OFFSET('Survey Data'!F$2,$A88,0),Key!$D$2:$D$6,Key!$E$2:$E$6,-25)</f>
        <v>-25</v>
      </c>
      <c r="H88" s="15">
        <f ca="1">_xlfn.XLOOKUP(OFFSET('Survey Data'!G$2,$A88,0),Key!$D$2:$D$6,Key!$E$2:$E$6,-25)</f>
        <v>-25</v>
      </c>
      <c r="I88" s="15">
        <f ca="1">OFFSET('Survey Data'!$H$2,A88,0)</f>
        <v>0</v>
      </c>
      <c r="J88" s="15" t="str">
        <f ca="1">_xlfn.XLOOKUP(OFFSET('Survey Data'!$R$2,A88,0),Key!$G$2:$G$3,Key!$H$2:$H$3,"")</f>
        <v/>
      </c>
      <c r="L88">
        <f t="shared" ca="1" si="8"/>
        <v>-150</v>
      </c>
      <c r="M88">
        <f t="shared" ca="1" si="9"/>
        <v>0</v>
      </c>
      <c r="N88" t="e">
        <f ca="1">VLOOKUP(M88,Key!J$2:K$101,2,FALSE)</f>
        <v>#N/A</v>
      </c>
      <c r="O88" t="e" cm="1">
        <f t="array" ref="O88">_xlfn.IFS(COUNTIF('Survey Data'!J88:P88,"Yes")&gt;1,4,'Survey Data'!P88="Yes",1,'Survey Data'!L88="Yes",2,'Survey Data'!M88="Yes",3,'Survey Data'!J88="Yes",4,'Survey Data'!K88="Yes",4,'Survey Data'!N88="Yes",4)</f>
        <v>#N/A</v>
      </c>
      <c r="P88" t="e">
        <f t="shared" ca="1" si="10"/>
        <v>#N/A</v>
      </c>
      <c r="Q88">
        <f t="shared" ca="1" si="11"/>
        <v>1</v>
      </c>
      <c r="R88" t="b">
        <f t="shared" ca="1" si="12"/>
        <v>1</v>
      </c>
      <c r="S88" t="str">
        <f t="shared" ca="1" si="13"/>
        <v/>
      </c>
      <c r="T88" t="e">
        <f ca="1">_xlfn.XLOOKUP(P88,'Depression Treatment'!A$2:A$33,'Depression Treatment'!I$2:I$33,0)*S88</f>
        <v>#N/A</v>
      </c>
      <c r="U88">
        <f>IF(LEFT('Survey Data'!I88,8)="Employed",1,0)</f>
        <v>0</v>
      </c>
      <c r="V88" s="33" t="e">
        <f ca="1">S88*(U88*(T88*VLOOKUP(N88,'Depression Treatment'!F$38:I$41,3,FALSE)+(1-T88)*VLOOKUP(N88,'Depression Treatment'!F$38:I$41,4,FALSE))+(1-U88)*(T88*VLOOKUP(N88,'Depression Treatment'!F$43:I$46,3,FALSE)+(1-T88)*VLOOKUP(N88,'Depression Treatment'!F$43:I$46,4,FALSE)))</f>
        <v>#VALUE!</v>
      </c>
      <c r="W88" s="33">
        <f t="shared" ca="1" si="14"/>
        <v>0</v>
      </c>
    </row>
    <row r="89" spans="1:23" x14ac:dyDescent="0.3">
      <c r="A89">
        <f t="shared" si="15"/>
        <v>87</v>
      </c>
      <c r="B89" s="15" t="str">
        <f ca="1">_xlfn.XLOOKUP(OFFSET('Survey Data'!$A$2,A89,0),Key!A$2:A$5,Key!B$2:B$5,"")</f>
        <v/>
      </c>
      <c r="C89" s="15">
        <f ca="1">_xlfn.XLOOKUP(OFFSET('Survey Data'!B$2,$A89,0),Key!$D$2:$D$6,Key!$E$2:$E$6,-25)</f>
        <v>-25</v>
      </c>
      <c r="D89" s="15">
        <f ca="1">_xlfn.XLOOKUP(OFFSET('Survey Data'!C$2,$A89,0),Key!$D$2:$D$6,Key!$E$2:$E$6,-25)</f>
        <v>-25</v>
      </c>
      <c r="E89" s="15">
        <f ca="1">_xlfn.XLOOKUP(OFFSET('Survey Data'!D$2,$A89,0),Key!$D$2:$D$6,Key!$E$2:$E$6,-25)</f>
        <v>-25</v>
      </c>
      <c r="F89" s="15">
        <f ca="1">_xlfn.XLOOKUP(OFFSET('Survey Data'!E$2,$A89,0),Key!$D$2:$D$6,Key!$E$2:$E$6,-25)</f>
        <v>-25</v>
      </c>
      <c r="G89" s="15">
        <f ca="1">_xlfn.XLOOKUP(OFFSET('Survey Data'!F$2,$A89,0),Key!$D$2:$D$6,Key!$E$2:$E$6,-25)</f>
        <v>-25</v>
      </c>
      <c r="H89" s="15">
        <f ca="1">_xlfn.XLOOKUP(OFFSET('Survey Data'!G$2,$A89,0),Key!$D$2:$D$6,Key!$E$2:$E$6,-25)</f>
        <v>-25</v>
      </c>
      <c r="I89" s="15">
        <f ca="1">OFFSET('Survey Data'!$H$2,A89,0)</f>
        <v>0</v>
      </c>
      <c r="J89" s="15" t="str">
        <f ca="1">_xlfn.XLOOKUP(OFFSET('Survey Data'!$R$2,A89,0),Key!$G$2:$G$3,Key!$H$2:$H$3,"")</f>
        <v/>
      </c>
      <c r="L89">
        <f t="shared" ca="1" si="8"/>
        <v>-150</v>
      </c>
      <c r="M89">
        <f t="shared" ca="1" si="9"/>
        <v>0</v>
      </c>
      <c r="N89" t="e">
        <f ca="1">VLOOKUP(M89,Key!J$2:K$101,2,FALSE)</f>
        <v>#N/A</v>
      </c>
      <c r="O89" t="e" cm="1">
        <f t="array" ref="O89">_xlfn.IFS(COUNTIF('Survey Data'!J89:P89,"Yes")&gt;1,4,'Survey Data'!P89="Yes",1,'Survey Data'!L89="Yes",2,'Survey Data'!M89="Yes",3,'Survey Data'!J89="Yes",4,'Survey Data'!K89="Yes",4,'Survey Data'!N89="Yes",4)</f>
        <v>#N/A</v>
      </c>
      <c r="P89" t="e">
        <f t="shared" ca="1" si="10"/>
        <v>#N/A</v>
      </c>
      <c r="Q89">
        <f t="shared" ca="1" si="11"/>
        <v>1</v>
      </c>
      <c r="R89" t="b">
        <f t="shared" ca="1" si="12"/>
        <v>1</v>
      </c>
      <c r="S89" t="str">
        <f t="shared" ca="1" si="13"/>
        <v/>
      </c>
      <c r="T89" t="e">
        <f ca="1">_xlfn.XLOOKUP(P89,'Depression Treatment'!A$2:A$33,'Depression Treatment'!I$2:I$33,0)*S89</f>
        <v>#N/A</v>
      </c>
      <c r="U89">
        <f>IF(LEFT('Survey Data'!I89,8)="Employed",1,0)</f>
        <v>0</v>
      </c>
      <c r="V89" s="33" t="e">
        <f ca="1">S89*(U89*(T89*VLOOKUP(N89,'Depression Treatment'!F$38:I$41,3,FALSE)+(1-T89)*VLOOKUP(N89,'Depression Treatment'!F$38:I$41,4,FALSE))+(1-U89)*(T89*VLOOKUP(N89,'Depression Treatment'!F$43:I$46,3,FALSE)+(1-T89)*VLOOKUP(N89,'Depression Treatment'!F$43:I$46,4,FALSE)))</f>
        <v>#VALUE!</v>
      </c>
      <c r="W89" s="33">
        <f t="shared" ca="1" si="14"/>
        <v>0</v>
      </c>
    </row>
    <row r="90" spans="1:23" x14ac:dyDescent="0.3">
      <c r="A90">
        <f t="shared" si="15"/>
        <v>88</v>
      </c>
      <c r="B90" s="15" t="str">
        <f ca="1">_xlfn.XLOOKUP(OFFSET('Survey Data'!$A$2,A90,0),Key!A$2:A$5,Key!B$2:B$5,"")</f>
        <v/>
      </c>
      <c r="C90" s="15">
        <f ca="1">_xlfn.XLOOKUP(OFFSET('Survey Data'!B$2,$A90,0),Key!$D$2:$D$6,Key!$E$2:$E$6,-25)</f>
        <v>-25</v>
      </c>
      <c r="D90" s="15">
        <f ca="1">_xlfn.XLOOKUP(OFFSET('Survey Data'!C$2,$A90,0),Key!$D$2:$D$6,Key!$E$2:$E$6,-25)</f>
        <v>-25</v>
      </c>
      <c r="E90" s="15">
        <f ca="1">_xlfn.XLOOKUP(OFFSET('Survey Data'!D$2,$A90,0),Key!$D$2:$D$6,Key!$E$2:$E$6,-25)</f>
        <v>-25</v>
      </c>
      <c r="F90" s="15">
        <f ca="1">_xlfn.XLOOKUP(OFFSET('Survey Data'!E$2,$A90,0),Key!$D$2:$D$6,Key!$E$2:$E$6,-25)</f>
        <v>-25</v>
      </c>
      <c r="G90" s="15">
        <f ca="1">_xlfn.XLOOKUP(OFFSET('Survey Data'!F$2,$A90,0),Key!$D$2:$D$6,Key!$E$2:$E$6,-25)</f>
        <v>-25</v>
      </c>
      <c r="H90" s="15">
        <f ca="1">_xlfn.XLOOKUP(OFFSET('Survey Data'!G$2,$A90,0),Key!$D$2:$D$6,Key!$E$2:$E$6,-25)</f>
        <v>-25</v>
      </c>
      <c r="I90" s="15">
        <f ca="1">OFFSET('Survey Data'!$H$2,A90,0)</f>
        <v>0</v>
      </c>
      <c r="J90" s="15" t="str">
        <f ca="1">_xlfn.XLOOKUP(OFFSET('Survey Data'!$R$2,A90,0),Key!$G$2:$G$3,Key!$H$2:$H$3,"")</f>
        <v/>
      </c>
      <c r="L90">
        <f t="shared" ca="1" si="8"/>
        <v>-150</v>
      </c>
      <c r="M90">
        <f t="shared" ca="1" si="9"/>
        <v>0</v>
      </c>
      <c r="N90" t="e">
        <f ca="1">VLOOKUP(M90,Key!J$2:K$101,2,FALSE)</f>
        <v>#N/A</v>
      </c>
      <c r="O90" t="e" cm="1">
        <f t="array" ref="O90">_xlfn.IFS(COUNTIF('Survey Data'!J90:P90,"Yes")&gt;1,4,'Survey Data'!P90="Yes",1,'Survey Data'!L90="Yes",2,'Survey Data'!M90="Yes",3,'Survey Data'!J90="Yes",4,'Survey Data'!K90="Yes",4,'Survey Data'!N90="Yes",4)</f>
        <v>#N/A</v>
      </c>
      <c r="P90" t="e">
        <f t="shared" ca="1" si="10"/>
        <v>#N/A</v>
      </c>
      <c r="Q90">
        <f t="shared" ca="1" si="11"/>
        <v>1</v>
      </c>
      <c r="R90" t="b">
        <f t="shared" ca="1" si="12"/>
        <v>1</v>
      </c>
      <c r="S90" t="str">
        <f t="shared" ca="1" si="13"/>
        <v/>
      </c>
      <c r="T90" t="e">
        <f ca="1">_xlfn.XLOOKUP(P90,'Depression Treatment'!A$2:A$33,'Depression Treatment'!I$2:I$33,0)*S90</f>
        <v>#N/A</v>
      </c>
      <c r="U90">
        <f>IF(LEFT('Survey Data'!I90,8)="Employed",1,0)</f>
        <v>0</v>
      </c>
      <c r="V90" s="33" t="e">
        <f ca="1">S90*(U90*(T90*VLOOKUP(N90,'Depression Treatment'!F$38:I$41,3,FALSE)+(1-T90)*VLOOKUP(N90,'Depression Treatment'!F$38:I$41,4,FALSE))+(1-U90)*(T90*VLOOKUP(N90,'Depression Treatment'!F$43:I$46,3,FALSE)+(1-T90)*VLOOKUP(N90,'Depression Treatment'!F$43:I$46,4,FALSE)))</f>
        <v>#VALUE!</v>
      </c>
      <c r="W90" s="33">
        <f t="shared" ca="1" si="14"/>
        <v>0</v>
      </c>
    </row>
    <row r="91" spans="1:23" x14ac:dyDescent="0.3">
      <c r="A91">
        <f t="shared" si="15"/>
        <v>89</v>
      </c>
      <c r="B91" s="15" t="str">
        <f ca="1">_xlfn.XLOOKUP(OFFSET('Survey Data'!$A$2,A91,0),Key!A$2:A$5,Key!B$2:B$5,"")</f>
        <v/>
      </c>
      <c r="C91" s="15">
        <f ca="1">_xlfn.XLOOKUP(OFFSET('Survey Data'!B$2,$A91,0),Key!$D$2:$D$6,Key!$E$2:$E$6,-25)</f>
        <v>-25</v>
      </c>
      <c r="D91" s="15">
        <f ca="1">_xlfn.XLOOKUP(OFFSET('Survey Data'!C$2,$A91,0),Key!$D$2:$D$6,Key!$E$2:$E$6,-25)</f>
        <v>-25</v>
      </c>
      <c r="E91" s="15">
        <f ca="1">_xlfn.XLOOKUP(OFFSET('Survey Data'!D$2,$A91,0),Key!$D$2:$D$6,Key!$E$2:$E$6,-25)</f>
        <v>-25</v>
      </c>
      <c r="F91" s="15">
        <f ca="1">_xlfn.XLOOKUP(OFFSET('Survey Data'!E$2,$A91,0),Key!$D$2:$D$6,Key!$E$2:$E$6,-25)</f>
        <v>-25</v>
      </c>
      <c r="G91" s="15">
        <f ca="1">_xlfn.XLOOKUP(OFFSET('Survey Data'!F$2,$A91,0),Key!$D$2:$D$6,Key!$E$2:$E$6,-25)</f>
        <v>-25</v>
      </c>
      <c r="H91" s="15">
        <f ca="1">_xlfn.XLOOKUP(OFFSET('Survey Data'!G$2,$A91,0),Key!$D$2:$D$6,Key!$E$2:$E$6,-25)</f>
        <v>-25</v>
      </c>
      <c r="I91" s="15">
        <f ca="1">OFFSET('Survey Data'!$H$2,A91,0)</f>
        <v>0</v>
      </c>
      <c r="J91" s="15" t="str">
        <f ca="1">_xlfn.XLOOKUP(OFFSET('Survey Data'!$R$2,A91,0),Key!$G$2:$G$3,Key!$H$2:$H$3,"")</f>
        <v/>
      </c>
      <c r="L91">
        <f t="shared" ca="1" si="8"/>
        <v>-150</v>
      </c>
      <c r="M91">
        <f t="shared" ca="1" si="9"/>
        <v>0</v>
      </c>
      <c r="N91" t="e">
        <f ca="1">VLOOKUP(M91,Key!J$2:K$101,2,FALSE)</f>
        <v>#N/A</v>
      </c>
      <c r="O91" t="e" cm="1">
        <f t="array" ref="O91">_xlfn.IFS(COUNTIF('Survey Data'!J91:P91,"Yes")&gt;1,4,'Survey Data'!P91="Yes",1,'Survey Data'!L91="Yes",2,'Survey Data'!M91="Yes",3,'Survey Data'!J91="Yes",4,'Survey Data'!K91="Yes",4,'Survey Data'!N91="Yes",4)</f>
        <v>#N/A</v>
      </c>
      <c r="P91" t="e">
        <f t="shared" ca="1" si="10"/>
        <v>#N/A</v>
      </c>
      <c r="Q91">
        <f t="shared" ca="1" si="11"/>
        <v>1</v>
      </c>
      <c r="R91" t="b">
        <f t="shared" ca="1" si="12"/>
        <v>1</v>
      </c>
      <c r="S91" t="str">
        <f t="shared" ca="1" si="13"/>
        <v/>
      </c>
      <c r="T91" t="e">
        <f ca="1">_xlfn.XLOOKUP(P91,'Depression Treatment'!A$2:A$33,'Depression Treatment'!I$2:I$33,0)*S91</f>
        <v>#N/A</v>
      </c>
      <c r="U91">
        <f>IF(LEFT('Survey Data'!I91,8)="Employed",1,0)</f>
        <v>0</v>
      </c>
      <c r="V91" s="33" t="e">
        <f ca="1">S91*(U91*(T91*VLOOKUP(N91,'Depression Treatment'!F$38:I$41,3,FALSE)+(1-T91)*VLOOKUP(N91,'Depression Treatment'!F$38:I$41,4,FALSE))+(1-U91)*(T91*VLOOKUP(N91,'Depression Treatment'!F$43:I$46,3,FALSE)+(1-T91)*VLOOKUP(N91,'Depression Treatment'!F$43:I$46,4,FALSE)))</f>
        <v>#VALUE!</v>
      </c>
      <c r="W91" s="33">
        <f t="shared" ca="1" si="14"/>
        <v>0</v>
      </c>
    </row>
    <row r="92" spans="1:23" x14ac:dyDescent="0.3">
      <c r="A92">
        <f t="shared" si="15"/>
        <v>90</v>
      </c>
      <c r="B92" s="15" t="str">
        <f ca="1">_xlfn.XLOOKUP(OFFSET('Survey Data'!$A$2,A92,0),Key!A$2:A$5,Key!B$2:B$5,"")</f>
        <v/>
      </c>
      <c r="C92" s="15">
        <f ca="1">_xlfn.XLOOKUP(OFFSET('Survey Data'!B$2,$A92,0),Key!$D$2:$D$6,Key!$E$2:$E$6,-25)</f>
        <v>-25</v>
      </c>
      <c r="D92" s="15">
        <f ca="1">_xlfn.XLOOKUP(OFFSET('Survey Data'!C$2,$A92,0),Key!$D$2:$D$6,Key!$E$2:$E$6,-25)</f>
        <v>-25</v>
      </c>
      <c r="E92" s="15">
        <f ca="1">_xlfn.XLOOKUP(OFFSET('Survey Data'!D$2,$A92,0),Key!$D$2:$D$6,Key!$E$2:$E$6,-25)</f>
        <v>-25</v>
      </c>
      <c r="F92" s="15">
        <f ca="1">_xlfn.XLOOKUP(OFFSET('Survey Data'!E$2,$A92,0),Key!$D$2:$D$6,Key!$E$2:$E$6,-25)</f>
        <v>-25</v>
      </c>
      <c r="G92" s="15">
        <f ca="1">_xlfn.XLOOKUP(OFFSET('Survey Data'!F$2,$A92,0),Key!$D$2:$D$6,Key!$E$2:$E$6,-25)</f>
        <v>-25</v>
      </c>
      <c r="H92" s="15">
        <f ca="1">_xlfn.XLOOKUP(OFFSET('Survey Data'!G$2,$A92,0),Key!$D$2:$D$6,Key!$E$2:$E$6,-25)</f>
        <v>-25</v>
      </c>
      <c r="I92" s="15">
        <f ca="1">OFFSET('Survey Data'!$H$2,A92,0)</f>
        <v>0</v>
      </c>
      <c r="J92" s="15" t="str">
        <f ca="1">_xlfn.XLOOKUP(OFFSET('Survey Data'!$R$2,A92,0),Key!$G$2:$G$3,Key!$H$2:$H$3,"")</f>
        <v/>
      </c>
      <c r="L92">
        <f t="shared" ca="1" si="8"/>
        <v>-150</v>
      </c>
      <c r="M92">
        <f t="shared" ca="1" si="9"/>
        <v>0</v>
      </c>
      <c r="N92" t="e">
        <f ca="1">VLOOKUP(M92,Key!J$2:K$101,2,FALSE)</f>
        <v>#N/A</v>
      </c>
      <c r="O92" t="e" cm="1">
        <f t="array" ref="O92">_xlfn.IFS(COUNTIF('Survey Data'!J92:P92,"Yes")&gt;1,4,'Survey Data'!P92="Yes",1,'Survey Data'!L92="Yes",2,'Survey Data'!M92="Yes",3,'Survey Data'!J92="Yes",4,'Survey Data'!K92="Yes",4,'Survey Data'!N92="Yes",4)</f>
        <v>#N/A</v>
      </c>
      <c r="P92" t="e">
        <f t="shared" ca="1" si="10"/>
        <v>#N/A</v>
      </c>
      <c r="Q92">
        <f t="shared" ca="1" si="11"/>
        <v>1</v>
      </c>
      <c r="R92" t="b">
        <f t="shared" ca="1" si="12"/>
        <v>1</v>
      </c>
      <c r="S92" t="str">
        <f t="shared" ca="1" si="13"/>
        <v/>
      </c>
      <c r="T92" t="e">
        <f ca="1">_xlfn.XLOOKUP(P92,'Depression Treatment'!A$2:A$33,'Depression Treatment'!I$2:I$33,0)*S92</f>
        <v>#N/A</v>
      </c>
      <c r="U92">
        <f>IF(LEFT('Survey Data'!I92,8)="Employed",1,0)</f>
        <v>0</v>
      </c>
      <c r="V92" s="33" t="e">
        <f ca="1">S92*(U92*(T92*VLOOKUP(N92,'Depression Treatment'!F$38:I$41,3,FALSE)+(1-T92)*VLOOKUP(N92,'Depression Treatment'!F$38:I$41,4,FALSE))+(1-U92)*(T92*VLOOKUP(N92,'Depression Treatment'!F$43:I$46,3,FALSE)+(1-T92)*VLOOKUP(N92,'Depression Treatment'!F$43:I$46,4,FALSE)))</f>
        <v>#VALUE!</v>
      </c>
      <c r="W92" s="33">
        <f t="shared" ca="1" si="14"/>
        <v>0</v>
      </c>
    </row>
    <row r="93" spans="1:23" x14ac:dyDescent="0.3">
      <c r="A93">
        <f t="shared" si="15"/>
        <v>91</v>
      </c>
      <c r="B93" s="15" t="str">
        <f ca="1">_xlfn.XLOOKUP(OFFSET('Survey Data'!$A$2,A93,0),Key!A$2:A$5,Key!B$2:B$5,"")</f>
        <v/>
      </c>
      <c r="C93" s="15">
        <f ca="1">_xlfn.XLOOKUP(OFFSET('Survey Data'!B$2,$A93,0),Key!$D$2:$D$6,Key!$E$2:$E$6,-25)</f>
        <v>-25</v>
      </c>
      <c r="D93" s="15">
        <f ca="1">_xlfn.XLOOKUP(OFFSET('Survey Data'!C$2,$A93,0),Key!$D$2:$D$6,Key!$E$2:$E$6,-25)</f>
        <v>-25</v>
      </c>
      <c r="E93" s="15">
        <f ca="1">_xlfn.XLOOKUP(OFFSET('Survey Data'!D$2,$A93,0),Key!$D$2:$D$6,Key!$E$2:$E$6,-25)</f>
        <v>-25</v>
      </c>
      <c r="F93" s="15">
        <f ca="1">_xlfn.XLOOKUP(OFFSET('Survey Data'!E$2,$A93,0),Key!$D$2:$D$6,Key!$E$2:$E$6,-25)</f>
        <v>-25</v>
      </c>
      <c r="G93" s="15">
        <f ca="1">_xlfn.XLOOKUP(OFFSET('Survey Data'!F$2,$A93,0),Key!$D$2:$D$6,Key!$E$2:$E$6,-25)</f>
        <v>-25</v>
      </c>
      <c r="H93" s="15">
        <f ca="1">_xlfn.XLOOKUP(OFFSET('Survey Data'!G$2,$A93,0),Key!$D$2:$D$6,Key!$E$2:$E$6,-25)</f>
        <v>-25</v>
      </c>
      <c r="I93" s="15">
        <f ca="1">OFFSET('Survey Data'!$H$2,A93,0)</f>
        <v>0</v>
      </c>
      <c r="J93" s="15" t="str">
        <f ca="1">_xlfn.XLOOKUP(OFFSET('Survey Data'!$R$2,A93,0),Key!$G$2:$G$3,Key!$H$2:$H$3,"")</f>
        <v/>
      </c>
      <c r="L93">
        <f t="shared" ca="1" si="8"/>
        <v>-150</v>
      </c>
      <c r="M93">
        <f t="shared" ca="1" si="9"/>
        <v>0</v>
      </c>
      <c r="N93" t="e">
        <f ca="1">VLOOKUP(M93,Key!J$2:K$101,2,FALSE)</f>
        <v>#N/A</v>
      </c>
      <c r="O93" t="e" cm="1">
        <f t="array" ref="O93">_xlfn.IFS(COUNTIF('Survey Data'!J93:P93,"Yes")&gt;1,4,'Survey Data'!P93="Yes",1,'Survey Data'!L93="Yes",2,'Survey Data'!M93="Yes",3,'Survey Data'!J93="Yes",4,'Survey Data'!K93="Yes",4,'Survey Data'!N93="Yes",4)</f>
        <v>#N/A</v>
      </c>
      <c r="P93" t="e">
        <f t="shared" ca="1" si="10"/>
        <v>#N/A</v>
      </c>
      <c r="Q93">
        <f t="shared" ca="1" si="11"/>
        <v>1</v>
      </c>
      <c r="R93" t="b">
        <f t="shared" ca="1" si="12"/>
        <v>1</v>
      </c>
      <c r="S93" t="str">
        <f t="shared" ca="1" si="13"/>
        <v/>
      </c>
      <c r="T93" t="e">
        <f ca="1">_xlfn.XLOOKUP(P93,'Depression Treatment'!A$2:A$33,'Depression Treatment'!I$2:I$33,0)*S93</f>
        <v>#N/A</v>
      </c>
      <c r="U93">
        <f>IF(LEFT('Survey Data'!I93,8)="Employed",1,0)</f>
        <v>0</v>
      </c>
      <c r="V93" s="33" t="e">
        <f ca="1">S93*(U93*(T93*VLOOKUP(N93,'Depression Treatment'!F$38:I$41,3,FALSE)+(1-T93)*VLOOKUP(N93,'Depression Treatment'!F$38:I$41,4,FALSE))+(1-U93)*(T93*VLOOKUP(N93,'Depression Treatment'!F$43:I$46,3,FALSE)+(1-T93)*VLOOKUP(N93,'Depression Treatment'!F$43:I$46,4,FALSE)))</f>
        <v>#VALUE!</v>
      </c>
      <c r="W93" s="33">
        <f t="shared" ca="1" si="14"/>
        <v>0</v>
      </c>
    </row>
    <row r="94" spans="1:23" x14ac:dyDescent="0.3">
      <c r="A94">
        <f t="shared" si="15"/>
        <v>92</v>
      </c>
      <c r="B94" s="15" t="str">
        <f ca="1">_xlfn.XLOOKUP(OFFSET('Survey Data'!$A$2,A94,0),Key!A$2:A$5,Key!B$2:B$5,"")</f>
        <v/>
      </c>
      <c r="C94" s="15">
        <f ca="1">_xlfn.XLOOKUP(OFFSET('Survey Data'!B$2,$A94,0),Key!$D$2:$D$6,Key!$E$2:$E$6,-25)</f>
        <v>-25</v>
      </c>
      <c r="D94" s="15">
        <f ca="1">_xlfn.XLOOKUP(OFFSET('Survey Data'!C$2,$A94,0),Key!$D$2:$D$6,Key!$E$2:$E$6,-25)</f>
        <v>-25</v>
      </c>
      <c r="E94" s="15">
        <f ca="1">_xlfn.XLOOKUP(OFFSET('Survey Data'!D$2,$A94,0),Key!$D$2:$D$6,Key!$E$2:$E$6,-25)</f>
        <v>-25</v>
      </c>
      <c r="F94" s="15">
        <f ca="1">_xlfn.XLOOKUP(OFFSET('Survey Data'!E$2,$A94,0),Key!$D$2:$D$6,Key!$E$2:$E$6,-25)</f>
        <v>-25</v>
      </c>
      <c r="G94" s="15">
        <f ca="1">_xlfn.XLOOKUP(OFFSET('Survey Data'!F$2,$A94,0),Key!$D$2:$D$6,Key!$E$2:$E$6,-25)</f>
        <v>-25</v>
      </c>
      <c r="H94" s="15">
        <f ca="1">_xlfn.XLOOKUP(OFFSET('Survey Data'!G$2,$A94,0),Key!$D$2:$D$6,Key!$E$2:$E$6,-25)</f>
        <v>-25</v>
      </c>
      <c r="I94" s="15">
        <f ca="1">OFFSET('Survey Data'!$H$2,A94,0)</f>
        <v>0</v>
      </c>
      <c r="J94" s="15" t="str">
        <f ca="1">_xlfn.XLOOKUP(OFFSET('Survey Data'!$R$2,A94,0),Key!$G$2:$G$3,Key!$H$2:$H$3,"")</f>
        <v/>
      </c>
      <c r="L94">
        <f t="shared" ca="1" si="8"/>
        <v>-150</v>
      </c>
      <c r="M94">
        <f t="shared" ca="1" si="9"/>
        <v>0</v>
      </c>
      <c r="N94" t="e">
        <f ca="1">VLOOKUP(M94,Key!J$2:K$101,2,FALSE)</f>
        <v>#N/A</v>
      </c>
      <c r="O94" t="e" cm="1">
        <f t="array" ref="O94">_xlfn.IFS(COUNTIF('Survey Data'!J94:P94,"Yes")&gt;1,4,'Survey Data'!P94="Yes",1,'Survey Data'!L94="Yes",2,'Survey Data'!M94="Yes",3,'Survey Data'!J94="Yes",4,'Survey Data'!K94="Yes",4,'Survey Data'!N94="Yes",4)</f>
        <v>#N/A</v>
      </c>
      <c r="P94" t="e">
        <f t="shared" ca="1" si="10"/>
        <v>#N/A</v>
      </c>
      <c r="Q94">
        <f t="shared" ca="1" si="11"/>
        <v>1</v>
      </c>
      <c r="R94" t="b">
        <f t="shared" ca="1" si="12"/>
        <v>1</v>
      </c>
      <c r="S94" t="str">
        <f t="shared" ca="1" si="13"/>
        <v/>
      </c>
      <c r="T94" t="e">
        <f ca="1">_xlfn.XLOOKUP(P94,'Depression Treatment'!A$2:A$33,'Depression Treatment'!I$2:I$33,0)*S94</f>
        <v>#N/A</v>
      </c>
      <c r="U94">
        <f>IF(LEFT('Survey Data'!I94,8)="Employed",1,0)</f>
        <v>0</v>
      </c>
      <c r="V94" s="33" t="e">
        <f ca="1">S94*(U94*(T94*VLOOKUP(N94,'Depression Treatment'!F$38:I$41,3,FALSE)+(1-T94)*VLOOKUP(N94,'Depression Treatment'!F$38:I$41,4,FALSE))+(1-U94)*(T94*VLOOKUP(N94,'Depression Treatment'!F$43:I$46,3,FALSE)+(1-T94)*VLOOKUP(N94,'Depression Treatment'!F$43:I$46,4,FALSE)))</f>
        <v>#VALUE!</v>
      </c>
      <c r="W94" s="33">
        <f t="shared" ca="1" si="14"/>
        <v>0</v>
      </c>
    </row>
    <row r="95" spans="1:23" x14ac:dyDescent="0.3">
      <c r="A95">
        <f t="shared" si="15"/>
        <v>93</v>
      </c>
      <c r="B95" s="15" t="str">
        <f ca="1">_xlfn.XLOOKUP(OFFSET('Survey Data'!$A$2,A95,0),Key!A$2:A$5,Key!B$2:B$5,"")</f>
        <v/>
      </c>
      <c r="C95" s="15">
        <f ca="1">_xlfn.XLOOKUP(OFFSET('Survey Data'!B$2,$A95,0),Key!$D$2:$D$6,Key!$E$2:$E$6,-25)</f>
        <v>-25</v>
      </c>
      <c r="D95" s="15">
        <f ca="1">_xlfn.XLOOKUP(OFFSET('Survey Data'!C$2,$A95,0),Key!$D$2:$D$6,Key!$E$2:$E$6,-25)</f>
        <v>-25</v>
      </c>
      <c r="E95" s="15">
        <f ca="1">_xlfn.XLOOKUP(OFFSET('Survey Data'!D$2,$A95,0),Key!$D$2:$D$6,Key!$E$2:$E$6,-25)</f>
        <v>-25</v>
      </c>
      <c r="F95" s="15">
        <f ca="1">_xlfn.XLOOKUP(OFFSET('Survey Data'!E$2,$A95,0),Key!$D$2:$D$6,Key!$E$2:$E$6,-25)</f>
        <v>-25</v>
      </c>
      <c r="G95" s="15">
        <f ca="1">_xlfn.XLOOKUP(OFFSET('Survey Data'!F$2,$A95,0),Key!$D$2:$D$6,Key!$E$2:$E$6,-25)</f>
        <v>-25</v>
      </c>
      <c r="H95" s="15">
        <f ca="1">_xlfn.XLOOKUP(OFFSET('Survey Data'!G$2,$A95,0),Key!$D$2:$D$6,Key!$E$2:$E$6,-25)</f>
        <v>-25</v>
      </c>
      <c r="I95" s="15">
        <f ca="1">OFFSET('Survey Data'!$H$2,A95,0)</f>
        <v>0</v>
      </c>
      <c r="J95" s="15" t="str">
        <f ca="1">_xlfn.XLOOKUP(OFFSET('Survey Data'!$R$2,A95,0),Key!$G$2:$G$3,Key!$H$2:$H$3,"")</f>
        <v/>
      </c>
      <c r="L95">
        <f t="shared" ca="1" si="8"/>
        <v>-150</v>
      </c>
      <c r="M95">
        <f t="shared" ca="1" si="9"/>
        <v>0</v>
      </c>
      <c r="N95" t="e">
        <f ca="1">VLOOKUP(M95,Key!J$2:K$101,2,FALSE)</f>
        <v>#N/A</v>
      </c>
      <c r="O95" t="e" cm="1">
        <f t="array" ref="O95">_xlfn.IFS(COUNTIF('Survey Data'!J95:P95,"Yes")&gt;1,4,'Survey Data'!P95="Yes",1,'Survey Data'!L95="Yes",2,'Survey Data'!M95="Yes",3,'Survey Data'!J95="Yes",4,'Survey Data'!K95="Yes",4,'Survey Data'!N95="Yes",4)</f>
        <v>#N/A</v>
      </c>
      <c r="P95" t="e">
        <f t="shared" ca="1" si="10"/>
        <v>#N/A</v>
      </c>
      <c r="Q95">
        <f t="shared" ca="1" si="11"/>
        <v>1</v>
      </c>
      <c r="R95" t="b">
        <f t="shared" ca="1" si="12"/>
        <v>1</v>
      </c>
      <c r="S95" t="str">
        <f t="shared" ca="1" si="13"/>
        <v/>
      </c>
      <c r="T95" t="e">
        <f ca="1">_xlfn.XLOOKUP(P95,'Depression Treatment'!A$2:A$33,'Depression Treatment'!I$2:I$33,0)*S95</f>
        <v>#N/A</v>
      </c>
      <c r="U95">
        <f>IF(LEFT('Survey Data'!I95,8)="Employed",1,0)</f>
        <v>0</v>
      </c>
      <c r="V95" s="33" t="e">
        <f ca="1">S95*(U95*(T95*VLOOKUP(N95,'Depression Treatment'!F$38:I$41,3,FALSE)+(1-T95)*VLOOKUP(N95,'Depression Treatment'!F$38:I$41,4,FALSE))+(1-U95)*(T95*VLOOKUP(N95,'Depression Treatment'!F$43:I$46,3,FALSE)+(1-T95)*VLOOKUP(N95,'Depression Treatment'!F$43:I$46,4,FALSE)))</f>
        <v>#VALUE!</v>
      </c>
      <c r="W95" s="33">
        <f t="shared" ca="1" si="14"/>
        <v>0</v>
      </c>
    </row>
    <row r="96" spans="1:23" x14ac:dyDescent="0.3">
      <c r="A96">
        <f t="shared" si="15"/>
        <v>94</v>
      </c>
      <c r="B96" s="15" t="str">
        <f ca="1">_xlfn.XLOOKUP(OFFSET('Survey Data'!$A$2,A96,0),Key!A$2:A$5,Key!B$2:B$5,"")</f>
        <v/>
      </c>
      <c r="C96" s="15">
        <f ca="1">_xlfn.XLOOKUP(OFFSET('Survey Data'!B$2,$A96,0),Key!$D$2:$D$6,Key!$E$2:$E$6,-25)</f>
        <v>-25</v>
      </c>
      <c r="D96" s="15">
        <f ca="1">_xlfn.XLOOKUP(OFFSET('Survey Data'!C$2,$A96,0),Key!$D$2:$D$6,Key!$E$2:$E$6,-25)</f>
        <v>-25</v>
      </c>
      <c r="E96" s="15">
        <f ca="1">_xlfn.XLOOKUP(OFFSET('Survey Data'!D$2,$A96,0),Key!$D$2:$D$6,Key!$E$2:$E$6,-25)</f>
        <v>-25</v>
      </c>
      <c r="F96" s="15">
        <f ca="1">_xlfn.XLOOKUP(OFFSET('Survey Data'!E$2,$A96,0),Key!$D$2:$D$6,Key!$E$2:$E$6,-25)</f>
        <v>-25</v>
      </c>
      <c r="G96" s="15">
        <f ca="1">_xlfn.XLOOKUP(OFFSET('Survey Data'!F$2,$A96,0),Key!$D$2:$D$6,Key!$E$2:$E$6,-25)</f>
        <v>-25</v>
      </c>
      <c r="H96" s="15">
        <f ca="1">_xlfn.XLOOKUP(OFFSET('Survey Data'!G$2,$A96,0),Key!$D$2:$D$6,Key!$E$2:$E$6,-25)</f>
        <v>-25</v>
      </c>
      <c r="I96" s="15">
        <f ca="1">OFFSET('Survey Data'!$H$2,A96,0)</f>
        <v>0</v>
      </c>
      <c r="J96" s="15" t="str">
        <f ca="1">_xlfn.XLOOKUP(OFFSET('Survey Data'!$R$2,A96,0),Key!$G$2:$G$3,Key!$H$2:$H$3,"")</f>
        <v/>
      </c>
      <c r="L96">
        <f t="shared" ca="1" si="8"/>
        <v>-150</v>
      </c>
      <c r="M96">
        <f t="shared" ca="1" si="9"/>
        <v>0</v>
      </c>
      <c r="N96" t="e">
        <f ca="1">VLOOKUP(M96,Key!J$2:K$101,2,FALSE)</f>
        <v>#N/A</v>
      </c>
      <c r="O96" t="e" cm="1">
        <f t="array" ref="O96">_xlfn.IFS(COUNTIF('Survey Data'!J96:P96,"Yes")&gt;1,4,'Survey Data'!P96="Yes",1,'Survey Data'!L96="Yes",2,'Survey Data'!M96="Yes",3,'Survey Data'!J96="Yes",4,'Survey Data'!K96="Yes",4,'Survey Data'!N96="Yes",4)</f>
        <v>#N/A</v>
      </c>
      <c r="P96" t="e">
        <f t="shared" ca="1" si="10"/>
        <v>#N/A</v>
      </c>
      <c r="Q96">
        <f t="shared" ca="1" si="11"/>
        <v>1</v>
      </c>
      <c r="R96" t="b">
        <f t="shared" ca="1" si="12"/>
        <v>1</v>
      </c>
      <c r="S96" t="str">
        <f t="shared" ca="1" si="13"/>
        <v/>
      </c>
      <c r="T96" t="e">
        <f ca="1">_xlfn.XLOOKUP(P96,'Depression Treatment'!A$2:A$33,'Depression Treatment'!I$2:I$33,0)*S96</f>
        <v>#N/A</v>
      </c>
      <c r="U96">
        <f>IF(LEFT('Survey Data'!I96,8)="Employed",1,0)</f>
        <v>0</v>
      </c>
      <c r="V96" s="33" t="e">
        <f ca="1">S96*(U96*(T96*VLOOKUP(N96,'Depression Treatment'!F$38:I$41,3,FALSE)+(1-T96)*VLOOKUP(N96,'Depression Treatment'!F$38:I$41,4,FALSE))+(1-U96)*(T96*VLOOKUP(N96,'Depression Treatment'!F$43:I$46,3,FALSE)+(1-T96)*VLOOKUP(N96,'Depression Treatment'!F$43:I$46,4,FALSE)))</f>
        <v>#VALUE!</v>
      </c>
      <c r="W96" s="33">
        <f t="shared" ca="1" si="14"/>
        <v>0</v>
      </c>
    </row>
    <row r="97" spans="1:23" x14ac:dyDescent="0.3">
      <c r="A97">
        <f t="shared" si="15"/>
        <v>95</v>
      </c>
      <c r="B97" s="15" t="str">
        <f ca="1">_xlfn.XLOOKUP(OFFSET('Survey Data'!$A$2,A97,0),Key!A$2:A$5,Key!B$2:B$5,"")</f>
        <v/>
      </c>
      <c r="C97" s="15">
        <f ca="1">_xlfn.XLOOKUP(OFFSET('Survey Data'!B$2,$A97,0),Key!$D$2:$D$6,Key!$E$2:$E$6,-25)</f>
        <v>-25</v>
      </c>
      <c r="D97" s="15">
        <f ca="1">_xlfn.XLOOKUP(OFFSET('Survey Data'!C$2,$A97,0),Key!$D$2:$D$6,Key!$E$2:$E$6,-25)</f>
        <v>-25</v>
      </c>
      <c r="E97" s="15">
        <f ca="1">_xlfn.XLOOKUP(OFFSET('Survey Data'!D$2,$A97,0),Key!$D$2:$D$6,Key!$E$2:$E$6,-25)</f>
        <v>-25</v>
      </c>
      <c r="F97" s="15">
        <f ca="1">_xlfn.XLOOKUP(OFFSET('Survey Data'!E$2,$A97,0),Key!$D$2:$D$6,Key!$E$2:$E$6,-25)</f>
        <v>-25</v>
      </c>
      <c r="G97" s="15">
        <f ca="1">_xlfn.XLOOKUP(OFFSET('Survey Data'!F$2,$A97,0),Key!$D$2:$D$6,Key!$E$2:$E$6,-25)</f>
        <v>-25</v>
      </c>
      <c r="H97" s="15">
        <f ca="1">_xlfn.XLOOKUP(OFFSET('Survey Data'!G$2,$A97,0),Key!$D$2:$D$6,Key!$E$2:$E$6,-25)</f>
        <v>-25</v>
      </c>
      <c r="I97" s="15">
        <f ca="1">OFFSET('Survey Data'!$H$2,A97,0)</f>
        <v>0</v>
      </c>
      <c r="J97" s="15" t="str">
        <f ca="1">_xlfn.XLOOKUP(OFFSET('Survey Data'!$R$2,A97,0),Key!$G$2:$G$3,Key!$H$2:$H$3,"")</f>
        <v/>
      </c>
      <c r="L97">
        <f t="shared" ca="1" si="8"/>
        <v>-150</v>
      </c>
      <c r="M97">
        <f t="shared" ca="1" si="9"/>
        <v>0</v>
      </c>
      <c r="N97" t="e">
        <f ca="1">VLOOKUP(M97,Key!J$2:K$101,2,FALSE)</f>
        <v>#N/A</v>
      </c>
      <c r="O97" t="e" cm="1">
        <f t="array" ref="O97">_xlfn.IFS(COUNTIF('Survey Data'!J97:P97,"Yes")&gt;1,4,'Survey Data'!P97="Yes",1,'Survey Data'!L97="Yes",2,'Survey Data'!M97="Yes",3,'Survey Data'!J97="Yes",4,'Survey Data'!K97="Yes",4,'Survey Data'!N97="Yes",4)</f>
        <v>#N/A</v>
      </c>
      <c r="P97" t="e">
        <f t="shared" ca="1" si="10"/>
        <v>#N/A</v>
      </c>
      <c r="Q97">
        <f t="shared" ca="1" si="11"/>
        <v>1</v>
      </c>
      <c r="R97" t="b">
        <f t="shared" ca="1" si="12"/>
        <v>1</v>
      </c>
      <c r="S97" t="str">
        <f t="shared" ca="1" si="13"/>
        <v/>
      </c>
      <c r="T97" t="e">
        <f ca="1">_xlfn.XLOOKUP(P97,'Depression Treatment'!A$2:A$33,'Depression Treatment'!I$2:I$33,0)*S97</f>
        <v>#N/A</v>
      </c>
      <c r="U97">
        <f>IF(LEFT('Survey Data'!I97,8)="Employed",1,0)</f>
        <v>0</v>
      </c>
      <c r="V97" s="33" t="e">
        <f ca="1">S97*(U97*(T97*VLOOKUP(N97,'Depression Treatment'!F$38:I$41,3,FALSE)+(1-T97)*VLOOKUP(N97,'Depression Treatment'!F$38:I$41,4,FALSE))+(1-U97)*(T97*VLOOKUP(N97,'Depression Treatment'!F$43:I$46,3,FALSE)+(1-T97)*VLOOKUP(N97,'Depression Treatment'!F$43:I$46,4,FALSE)))</f>
        <v>#VALUE!</v>
      </c>
      <c r="W97" s="33">
        <f t="shared" ca="1" si="14"/>
        <v>0</v>
      </c>
    </row>
    <row r="98" spans="1:23" x14ac:dyDescent="0.3">
      <c r="A98">
        <f t="shared" si="15"/>
        <v>96</v>
      </c>
      <c r="B98" s="15" t="str">
        <f ca="1">_xlfn.XLOOKUP(OFFSET('Survey Data'!$A$2,A98,0),Key!A$2:A$5,Key!B$2:B$5,"")</f>
        <v/>
      </c>
      <c r="C98" s="15">
        <f ca="1">_xlfn.XLOOKUP(OFFSET('Survey Data'!B$2,$A98,0),Key!$D$2:$D$6,Key!$E$2:$E$6,-25)</f>
        <v>-25</v>
      </c>
      <c r="D98" s="15">
        <f ca="1">_xlfn.XLOOKUP(OFFSET('Survey Data'!C$2,$A98,0),Key!$D$2:$D$6,Key!$E$2:$E$6,-25)</f>
        <v>-25</v>
      </c>
      <c r="E98" s="15">
        <f ca="1">_xlfn.XLOOKUP(OFFSET('Survey Data'!D$2,$A98,0),Key!$D$2:$D$6,Key!$E$2:$E$6,-25)</f>
        <v>-25</v>
      </c>
      <c r="F98" s="15">
        <f ca="1">_xlfn.XLOOKUP(OFFSET('Survey Data'!E$2,$A98,0),Key!$D$2:$D$6,Key!$E$2:$E$6,-25)</f>
        <v>-25</v>
      </c>
      <c r="G98" s="15">
        <f ca="1">_xlfn.XLOOKUP(OFFSET('Survey Data'!F$2,$A98,0),Key!$D$2:$D$6,Key!$E$2:$E$6,-25)</f>
        <v>-25</v>
      </c>
      <c r="H98" s="15">
        <f ca="1">_xlfn.XLOOKUP(OFFSET('Survey Data'!G$2,$A98,0),Key!$D$2:$D$6,Key!$E$2:$E$6,-25)</f>
        <v>-25</v>
      </c>
      <c r="I98" s="15">
        <f ca="1">OFFSET('Survey Data'!$H$2,A98,0)</f>
        <v>0</v>
      </c>
      <c r="J98" s="15" t="str">
        <f ca="1">_xlfn.XLOOKUP(OFFSET('Survey Data'!$R$2,A98,0),Key!$G$2:$G$3,Key!$H$2:$H$3,"")</f>
        <v/>
      </c>
      <c r="L98">
        <f t="shared" ca="1" si="8"/>
        <v>-150</v>
      </c>
      <c r="M98">
        <f t="shared" ca="1" si="9"/>
        <v>0</v>
      </c>
      <c r="N98" t="e">
        <f ca="1">VLOOKUP(M98,Key!J$2:K$101,2,FALSE)</f>
        <v>#N/A</v>
      </c>
      <c r="O98" t="e" cm="1">
        <f t="array" ref="O98">_xlfn.IFS(COUNTIF('Survey Data'!J98:P98,"Yes")&gt;1,4,'Survey Data'!P98="Yes",1,'Survey Data'!L98="Yes",2,'Survey Data'!M98="Yes",3,'Survey Data'!J98="Yes",4,'Survey Data'!K98="Yes",4,'Survey Data'!N98="Yes",4)</f>
        <v>#N/A</v>
      </c>
      <c r="P98" t="e">
        <f t="shared" ca="1" si="10"/>
        <v>#N/A</v>
      </c>
      <c r="Q98">
        <f t="shared" ca="1" si="11"/>
        <v>1</v>
      </c>
      <c r="R98" t="b">
        <f t="shared" ca="1" si="12"/>
        <v>1</v>
      </c>
      <c r="S98" t="str">
        <f t="shared" ca="1" si="13"/>
        <v/>
      </c>
      <c r="T98" t="e">
        <f ca="1">_xlfn.XLOOKUP(P98,'Depression Treatment'!A$2:A$33,'Depression Treatment'!I$2:I$33,0)*S98</f>
        <v>#N/A</v>
      </c>
      <c r="U98">
        <f>IF(LEFT('Survey Data'!I98,8)="Employed",1,0)</f>
        <v>0</v>
      </c>
      <c r="V98" s="33" t="e">
        <f ca="1">S98*(U98*(T98*VLOOKUP(N98,'Depression Treatment'!F$38:I$41,3,FALSE)+(1-T98)*VLOOKUP(N98,'Depression Treatment'!F$38:I$41,4,FALSE))+(1-U98)*(T98*VLOOKUP(N98,'Depression Treatment'!F$43:I$46,3,FALSE)+(1-T98)*VLOOKUP(N98,'Depression Treatment'!F$43:I$46,4,FALSE)))</f>
        <v>#VALUE!</v>
      </c>
      <c r="W98" s="33">
        <f t="shared" ca="1" si="14"/>
        <v>0</v>
      </c>
    </row>
    <row r="99" spans="1:23" x14ac:dyDescent="0.3">
      <c r="A99">
        <f t="shared" si="15"/>
        <v>97</v>
      </c>
      <c r="B99" s="15" t="str">
        <f ca="1">_xlfn.XLOOKUP(OFFSET('Survey Data'!$A$2,A99,0),Key!A$2:A$5,Key!B$2:B$5,"")</f>
        <v/>
      </c>
      <c r="C99" s="15">
        <f ca="1">_xlfn.XLOOKUP(OFFSET('Survey Data'!B$2,$A99,0),Key!$D$2:$D$6,Key!$E$2:$E$6,-25)</f>
        <v>-25</v>
      </c>
      <c r="D99" s="15">
        <f ca="1">_xlfn.XLOOKUP(OFFSET('Survey Data'!C$2,$A99,0),Key!$D$2:$D$6,Key!$E$2:$E$6,-25)</f>
        <v>-25</v>
      </c>
      <c r="E99" s="15">
        <f ca="1">_xlfn.XLOOKUP(OFFSET('Survey Data'!D$2,$A99,0),Key!$D$2:$D$6,Key!$E$2:$E$6,-25)</f>
        <v>-25</v>
      </c>
      <c r="F99" s="15">
        <f ca="1">_xlfn.XLOOKUP(OFFSET('Survey Data'!E$2,$A99,0),Key!$D$2:$D$6,Key!$E$2:$E$6,-25)</f>
        <v>-25</v>
      </c>
      <c r="G99" s="15">
        <f ca="1">_xlfn.XLOOKUP(OFFSET('Survey Data'!F$2,$A99,0),Key!$D$2:$D$6,Key!$E$2:$E$6,-25)</f>
        <v>-25</v>
      </c>
      <c r="H99" s="15">
        <f ca="1">_xlfn.XLOOKUP(OFFSET('Survey Data'!G$2,$A99,0),Key!$D$2:$D$6,Key!$E$2:$E$6,-25)</f>
        <v>-25</v>
      </c>
      <c r="I99" s="15">
        <f ca="1">OFFSET('Survey Data'!$H$2,A99,0)</f>
        <v>0</v>
      </c>
      <c r="J99" s="15" t="str">
        <f ca="1">_xlfn.XLOOKUP(OFFSET('Survey Data'!$R$2,A99,0),Key!$G$2:$G$3,Key!$H$2:$H$3,"")</f>
        <v/>
      </c>
      <c r="L99">
        <f t="shared" ca="1" si="8"/>
        <v>-150</v>
      </c>
      <c r="M99">
        <f t="shared" ca="1" si="9"/>
        <v>0</v>
      </c>
      <c r="N99" t="e">
        <f ca="1">VLOOKUP(M99,Key!J$2:K$101,2,FALSE)</f>
        <v>#N/A</v>
      </c>
      <c r="O99" t="e" cm="1">
        <f t="array" ref="O99">_xlfn.IFS(COUNTIF('Survey Data'!J99:P99,"Yes")&gt;1,4,'Survey Data'!P99="Yes",1,'Survey Data'!L99="Yes",2,'Survey Data'!M99="Yes",3,'Survey Data'!J99="Yes",4,'Survey Data'!K99="Yes",4,'Survey Data'!N99="Yes",4)</f>
        <v>#N/A</v>
      </c>
      <c r="P99" t="e">
        <f t="shared" ca="1" si="10"/>
        <v>#N/A</v>
      </c>
      <c r="Q99">
        <f t="shared" ca="1" si="11"/>
        <v>1</v>
      </c>
      <c r="R99" t="b">
        <f t="shared" ca="1" si="12"/>
        <v>1</v>
      </c>
      <c r="S99" t="str">
        <f t="shared" ca="1" si="13"/>
        <v/>
      </c>
      <c r="T99" t="e">
        <f ca="1">_xlfn.XLOOKUP(P99,'Depression Treatment'!A$2:A$33,'Depression Treatment'!I$2:I$33,0)*S99</f>
        <v>#N/A</v>
      </c>
      <c r="U99">
        <f>IF(LEFT('Survey Data'!I99,8)="Employed",1,0)</f>
        <v>0</v>
      </c>
      <c r="V99" s="33" t="e">
        <f ca="1">S99*(U99*(T99*VLOOKUP(N99,'Depression Treatment'!F$38:I$41,3,FALSE)+(1-T99)*VLOOKUP(N99,'Depression Treatment'!F$38:I$41,4,FALSE))+(1-U99)*(T99*VLOOKUP(N99,'Depression Treatment'!F$43:I$46,3,FALSE)+(1-T99)*VLOOKUP(N99,'Depression Treatment'!F$43:I$46,4,FALSE)))</f>
        <v>#VALUE!</v>
      </c>
      <c r="W99" s="33">
        <f t="shared" ca="1" si="14"/>
        <v>0</v>
      </c>
    </row>
    <row r="100" spans="1:23" x14ac:dyDescent="0.3">
      <c r="A100">
        <f t="shared" si="15"/>
        <v>98</v>
      </c>
      <c r="B100" s="15" t="str">
        <f ca="1">_xlfn.XLOOKUP(OFFSET('Survey Data'!$A$2,A100,0),Key!A$2:A$5,Key!B$2:B$5,"")</f>
        <v/>
      </c>
      <c r="C100" s="15">
        <f ca="1">_xlfn.XLOOKUP(OFFSET('Survey Data'!B$2,$A100,0),Key!$D$2:$D$6,Key!$E$2:$E$6,-25)</f>
        <v>-25</v>
      </c>
      <c r="D100" s="15">
        <f ca="1">_xlfn.XLOOKUP(OFFSET('Survey Data'!C$2,$A100,0),Key!$D$2:$D$6,Key!$E$2:$E$6,-25)</f>
        <v>-25</v>
      </c>
      <c r="E100" s="15">
        <f ca="1">_xlfn.XLOOKUP(OFFSET('Survey Data'!D$2,$A100,0),Key!$D$2:$D$6,Key!$E$2:$E$6,-25)</f>
        <v>-25</v>
      </c>
      <c r="F100" s="15">
        <f ca="1">_xlfn.XLOOKUP(OFFSET('Survey Data'!E$2,$A100,0),Key!$D$2:$D$6,Key!$E$2:$E$6,-25)</f>
        <v>-25</v>
      </c>
      <c r="G100" s="15">
        <f ca="1">_xlfn.XLOOKUP(OFFSET('Survey Data'!F$2,$A100,0),Key!$D$2:$D$6,Key!$E$2:$E$6,-25)</f>
        <v>-25</v>
      </c>
      <c r="H100" s="15">
        <f ca="1">_xlfn.XLOOKUP(OFFSET('Survey Data'!G$2,$A100,0),Key!$D$2:$D$6,Key!$E$2:$E$6,-25)</f>
        <v>-25</v>
      </c>
      <c r="I100" s="15">
        <f ca="1">OFFSET('Survey Data'!$H$2,A100,0)</f>
        <v>0</v>
      </c>
      <c r="J100" s="15" t="str">
        <f ca="1">_xlfn.XLOOKUP(OFFSET('Survey Data'!$R$2,A100,0),Key!$G$2:$G$3,Key!$H$2:$H$3,"")</f>
        <v/>
      </c>
      <c r="L100">
        <f t="shared" ca="1" si="8"/>
        <v>-150</v>
      </c>
      <c r="M100">
        <f t="shared" ca="1" si="9"/>
        <v>0</v>
      </c>
      <c r="N100" t="e">
        <f ca="1">VLOOKUP(M100,Key!J$2:K$101,2,FALSE)</f>
        <v>#N/A</v>
      </c>
      <c r="O100" t="e" cm="1">
        <f t="array" ref="O100">_xlfn.IFS(COUNTIF('Survey Data'!J100:P100,"Yes")&gt;1,4,'Survey Data'!P100="Yes",1,'Survey Data'!L100="Yes",2,'Survey Data'!M100="Yes",3,'Survey Data'!J100="Yes",4,'Survey Data'!K100="Yes",4,'Survey Data'!N100="Yes",4)</f>
        <v>#N/A</v>
      </c>
      <c r="P100" t="e">
        <f t="shared" ca="1" si="10"/>
        <v>#N/A</v>
      </c>
      <c r="Q100">
        <f t="shared" ca="1" si="11"/>
        <v>1</v>
      </c>
      <c r="R100" t="b">
        <f t="shared" ca="1" si="12"/>
        <v>1</v>
      </c>
      <c r="S100" t="str">
        <f t="shared" ca="1" si="13"/>
        <v/>
      </c>
      <c r="T100" t="e">
        <f ca="1">_xlfn.XLOOKUP(P100,'Depression Treatment'!A$2:A$33,'Depression Treatment'!I$2:I$33,0)*S100</f>
        <v>#N/A</v>
      </c>
      <c r="U100">
        <f>IF(LEFT('Survey Data'!I100,8)="Employed",1,0)</f>
        <v>0</v>
      </c>
      <c r="V100" s="33" t="e">
        <f ca="1">S100*(U100*(T100*VLOOKUP(N100,'Depression Treatment'!F$38:I$41,3,FALSE)+(1-T100)*VLOOKUP(N100,'Depression Treatment'!F$38:I$41,4,FALSE))+(1-U100)*(T100*VLOOKUP(N100,'Depression Treatment'!F$43:I$46,3,FALSE)+(1-T100)*VLOOKUP(N100,'Depression Treatment'!F$43:I$46,4,FALSE)))</f>
        <v>#VALUE!</v>
      </c>
      <c r="W100" s="33">
        <f t="shared" ca="1" si="14"/>
        <v>0</v>
      </c>
    </row>
    <row r="101" spans="1:23" x14ac:dyDescent="0.3">
      <c r="A101">
        <f t="shared" si="15"/>
        <v>99</v>
      </c>
      <c r="B101" s="15" t="str">
        <f ca="1">_xlfn.XLOOKUP(OFFSET('Survey Data'!$A$2,A101,0),Key!A$2:A$5,Key!B$2:B$5,"")</f>
        <v/>
      </c>
      <c r="C101" s="15">
        <f ca="1">_xlfn.XLOOKUP(OFFSET('Survey Data'!B$2,$A101,0),Key!$D$2:$D$6,Key!$E$2:$E$6,-25)</f>
        <v>-25</v>
      </c>
      <c r="D101" s="15">
        <f ca="1">_xlfn.XLOOKUP(OFFSET('Survey Data'!C$2,$A101,0),Key!$D$2:$D$6,Key!$E$2:$E$6,-25)</f>
        <v>-25</v>
      </c>
      <c r="E101" s="15">
        <f ca="1">_xlfn.XLOOKUP(OFFSET('Survey Data'!D$2,$A101,0),Key!$D$2:$D$6,Key!$E$2:$E$6,-25)</f>
        <v>-25</v>
      </c>
      <c r="F101" s="15">
        <f ca="1">_xlfn.XLOOKUP(OFFSET('Survey Data'!E$2,$A101,0),Key!$D$2:$D$6,Key!$E$2:$E$6,-25)</f>
        <v>-25</v>
      </c>
      <c r="G101" s="15">
        <f ca="1">_xlfn.XLOOKUP(OFFSET('Survey Data'!F$2,$A101,0),Key!$D$2:$D$6,Key!$E$2:$E$6,-25)</f>
        <v>-25</v>
      </c>
      <c r="H101" s="15">
        <f ca="1">_xlfn.XLOOKUP(OFFSET('Survey Data'!G$2,$A101,0),Key!$D$2:$D$6,Key!$E$2:$E$6,-25)</f>
        <v>-25</v>
      </c>
      <c r="I101" s="15">
        <f ca="1">OFFSET('Survey Data'!$H$2,A101,0)</f>
        <v>0</v>
      </c>
      <c r="J101" s="15" t="str">
        <f ca="1">_xlfn.XLOOKUP(OFFSET('Survey Data'!$R$2,A101,0),Key!$G$2:$G$3,Key!$H$2:$H$3,"")</f>
        <v/>
      </c>
      <c r="L101">
        <f t="shared" ca="1" si="8"/>
        <v>-150</v>
      </c>
      <c r="M101">
        <f t="shared" ca="1" si="9"/>
        <v>0</v>
      </c>
      <c r="N101" t="e">
        <f ca="1">VLOOKUP(M101,Key!J$2:K$101,2,FALSE)</f>
        <v>#N/A</v>
      </c>
      <c r="O101" t="e" cm="1">
        <f t="array" ref="O101">_xlfn.IFS(COUNTIF('Survey Data'!J101:P101,"Yes")&gt;1,4,'Survey Data'!P101="Yes",1,'Survey Data'!L101="Yes",2,'Survey Data'!M101="Yes",3,'Survey Data'!J101="Yes",4,'Survey Data'!K101="Yes",4,'Survey Data'!N101="Yes",4)</f>
        <v>#N/A</v>
      </c>
      <c r="P101" t="e">
        <f t="shared" ca="1" si="10"/>
        <v>#N/A</v>
      </c>
      <c r="Q101">
        <f t="shared" ca="1" si="11"/>
        <v>1</v>
      </c>
      <c r="R101" t="b">
        <f t="shared" ca="1" si="12"/>
        <v>1</v>
      </c>
      <c r="S101" t="str">
        <f t="shared" ca="1" si="13"/>
        <v/>
      </c>
      <c r="T101" t="e">
        <f ca="1">_xlfn.XLOOKUP(P101,'Depression Treatment'!A$2:A$33,'Depression Treatment'!I$2:I$33,0)*S101</f>
        <v>#N/A</v>
      </c>
      <c r="U101">
        <f>IF(LEFT('Survey Data'!I101,8)="Employed",1,0)</f>
        <v>0</v>
      </c>
      <c r="V101" s="33" t="e">
        <f ca="1">S101*(U101*(T101*VLOOKUP(N101,'Depression Treatment'!F$38:I$41,3,FALSE)+(1-T101)*VLOOKUP(N101,'Depression Treatment'!F$38:I$41,4,FALSE))+(1-U101)*(T101*VLOOKUP(N101,'Depression Treatment'!F$43:I$46,3,FALSE)+(1-T101)*VLOOKUP(N101,'Depression Treatment'!F$43:I$46,4,FALSE)))</f>
        <v>#VALUE!</v>
      </c>
      <c r="W101" s="33">
        <f t="shared" ca="1" si="14"/>
        <v>0</v>
      </c>
    </row>
    <row r="102" spans="1:23" x14ac:dyDescent="0.3">
      <c r="A102">
        <f t="shared" si="15"/>
        <v>100</v>
      </c>
      <c r="B102" s="15" t="str">
        <f ca="1">_xlfn.XLOOKUP(OFFSET('Survey Data'!$A$2,A102,0),Key!A$2:A$5,Key!B$2:B$5,"")</f>
        <v/>
      </c>
      <c r="C102" s="15">
        <f ca="1">_xlfn.XLOOKUP(OFFSET('Survey Data'!B$2,$A102,0),Key!$D$2:$D$6,Key!$E$2:$E$6,-25)</f>
        <v>-25</v>
      </c>
      <c r="D102" s="15">
        <f ca="1">_xlfn.XLOOKUP(OFFSET('Survey Data'!C$2,$A102,0),Key!$D$2:$D$6,Key!$E$2:$E$6,-25)</f>
        <v>-25</v>
      </c>
      <c r="E102" s="15">
        <f ca="1">_xlfn.XLOOKUP(OFFSET('Survey Data'!D$2,$A102,0),Key!$D$2:$D$6,Key!$E$2:$E$6,-25)</f>
        <v>-25</v>
      </c>
      <c r="F102" s="15">
        <f ca="1">_xlfn.XLOOKUP(OFFSET('Survey Data'!E$2,$A102,0),Key!$D$2:$D$6,Key!$E$2:$E$6,-25)</f>
        <v>-25</v>
      </c>
      <c r="G102" s="15">
        <f ca="1">_xlfn.XLOOKUP(OFFSET('Survey Data'!F$2,$A102,0),Key!$D$2:$D$6,Key!$E$2:$E$6,-25)</f>
        <v>-25</v>
      </c>
      <c r="H102" s="15">
        <f ca="1">_xlfn.XLOOKUP(OFFSET('Survey Data'!G$2,$A102,0),Key!$D$2:$D$6,Key!$E$2:$E$6,-25)</f>
        <v>-25</v>
      </c>
      <c r="I102" s="15">
        <f ca="1">OFFSET('Survey Data'!$H$2,A102,0)</f>
        <v>0</v>
      </c>
      <c r="J102" s="15" t="str">
        <f ca="1">_xlfn.XLOOKUP(OFFSET('Survey Data'!$R$2,A102,0),Key!$G$2:$G$3,Key!$H$2:$H$3,"")</f>
        <v/>
      </c>
      <c r="L102">
        <f t="shared" ca="1" si="8"/>
        <v>-150</v>
      </c>
      <c r="M102">
        <f t="shared" ca="1" si="9"/>
        <v>0</v>
      </c>
      <c r="N102" t="e">
        <f ca="1">VLOOKUP(M102,Key!J$2:K$101,2,FALSE)</f>
        <v>#N/A</v>
      </c>
      <c r="O102" t="e" cm="1">
        <f t="array" ref="O102">_xlfn.IFS(COUNTIF('Survey Data'!J102:P102,"Yes")&gt;1,4,'Survey Data'!P102="Yes",1,'Survey Data'!L102="Yes",2,'Survey Data'!M102="Yes",3,'Survey Data'!J102="Yes",4,'Survey Data'!K102="Yes",4,'Survey Data'!N102="Yes",4)</f>
        <v>#N/A</v>
      </c>
      <c r="P102" t="e">
        <f t="shared" ca="1" si="10"/>
        <v>#N/A</v>
      </c>
      <c r="Q102">
        <f t="shared" ca="1" si="11"/>
        <v>1</v>
      </c>
      <c r="R102" t="b">
        <f t="shared" ca="1" si="12"/>
        <v>1</v>
      </c>
      <c r="S102" t="str">
        <f t="shared" ca="1" si="13"/>
        <v/>
      </c>
      <c r="T102" t="e">
        <f ca="1">_xlfn.XLOOKUP(P102,'Depression Treatment'!A$2:A$33,'Depression Treatment'!I$2:I$33,0)*S102</f>
        <v>#N/A</v>
      </c>
      <c r="U102">
        <f>IF(LEFT('Survey Data'!I102,8)="Employed",1,0)</f>
        <v>0</v>
      </c>
      <c r="V102" s="33" t="e">
        <f ca="1">S102*(U102*(T102*VLOOKUP(N102,'Depression Treatment'!F$38:I$41,3,FALSE)+(1-T102)*VLOOKUP(N102,'Depression Treatment'!F$38:I$41,4,FALSE))+(1-U102)*(T102*VLOOKUP(N102,'Depression Treatment'!F$43:I$46,3,FALSE)+(1-T102)*VLOOKUP(N102,'Depression Treatment'!F$43:I$46,4,FALSE)))</f>
        <v>#VALUE!</v>
      </c>
      <c r="W102" s="33">
        <f t="shared" ca="1" si="14"/>
        <v>0</v>
      </c>
    </row>
    <row r="103" spans="1:23" x14ac:dyDescent="0.3">
      <c r="A103">
        <f t="shared" si="15"/>
        <v>101</v>
      </c>
      <c r="B103" s="15" t="str">
        <f ca="1">_xlfn.XLOOKUP(OFFSET('Survey Data'!$A$2,A103,0),Key!A$2:A$5,Key!B$2:B$5,"")</f>
        <v/>
      </c>
      <c r="C103" s="15">
        <f ca="1">_xlfn.XLOOKUP(OFFSET('Survey Data'!B$2,$A103,0),Key!$D$2:$D$6,Key!$E$2:$E$6,-25)</f>
        <v>-25</v>
      </c>
      <c r="D103" s="15">
        <f ca="1">_xlfn.XLOOKUP(OFFSET('Survey Data'!C$2,$A103,0),Key!$D$2:$D$6,Key!$E$2:$E$6,-25)</f>
        <v>-25</v>
      </c>
      <c r="E103" s="15">
        <f ca="1">_xlfn.XLOOKUP(OFFSET('Survey Data'!D$2,$A103,0),Key!$D$2:$D$6,Key!$E$2:$E$6,-25)</f>
        <v>-25</v>
      </c>
      <c r="F103" s="15">
        <f ca="1">_xlfn.XLOOKUP(OFFSET('Survey Data'!E$2,$A103,0),Key!$D$2:$D$6,Key!$E$2:$E$6,-25)</f>
        <v>-25</v>
      </c>
      <c r="G103" s="15">
        <f ca="1">_xlfn.XLOOKUP(OFFSET('Survey Data'!F$2,$A103,0),Key!$D$2:$D$6,Key!$E$2:$E$6,-25)</f>
        <v>-25</v>
      </c>
      <c r="H103" s="15">
        <f ca="1">_xlfn.XLOOKUP(OFFSET('Survey Data'!G$2,$A103,0),Key!$D$2:$D$6,Key!$E$2:$E$6,-25)</f>
        <v>-25</v>
      </c>
      <c r="I103" s="15">
        <f ca="1">OFFSET('Survey Data'!$H$2,A103,0)</f>
        <v>0</v>
      </c>
      <c r="J103" s="15" t="str">
        <f ca="1">_xlfn.XLOOKUP(OFFSET('Survey Data'!$R$2,A103,0),Key!$G$2:$G$3,Key!$H$2:$H$3,"")</f>
        <v/>
      </c>
      <c r="L103">
        <f t="shared" ca="1" si="8"/>
        <v>-150</v>
      </c>
      <c r="M103">
        <f t="shared" ca="1" si="9"/>
        <v>0</v>
      </c>
      <c r="N103" t="e">
        <f ca="1">VLOOKUP(M103,Key!J$2:K$101,2,FALSE)</f>
        <v>#N/A</v>
      </c>
      <c r="O103" t="e" cm="1">
        <f t="array" ref="O103">_xlfn.IFS(COUNTIF('Survey Data'!J103:P103,"Yes")&gt;1,4,'Survey Data'!P103="Yes",1,'Survey Data'!L103="Yes",2,'Survey Data'!M103="Yes",3,'Survey Data'!J103="Yes",4,'Survey Data'!K103="Yes",4,'Survey Data'!N103="Yes",4)</f>
        <v>#N/A</v>
      </c>
      <c r="P103" t="e">
        <f t="shared" ca="1" si="10"/>
        <v>#N/A</v>
      </c>
      <c r="Q103">
        <f t="shared" ca="1" si="11"/>
        <v>1</v>
      </c>
      <c r="R103" t="b">
        <f t="shared" ca="1" si="12"/>
        <v>1</v>
      </c>
      <c r="S103" t="str">
        <f t="shared" ca="1" si="13"/>
        <v/>
      </c>
      <c r="T103" t="e">
        <f ca="1">_xlfn.XLOOKUP(P103,'Depression Treatment'!A$2:A$33,'Depression Treatment'!I$2:I$33,0)*S103</f>
        <v>#N/A</v>
      </c>
      <c r="U103">
        <f>IF(LEFT('Survey Data'!I103,8)="Employed",1,0)</f>
        <v>0</v>
      </c>
      <c r="V103" s="33" t="e">
        <f ca="1">S103*(U103*(T103*VLOOKUP(N103,'Depression Treatment'!F$38:I$41,3,FALSE)+(1-T103)*VLOOKUP(N103,'Depression Treatment'!F$38:I$41,4,FALSE))+(1-U103)*(T103*VLOOKUP(N103,'Depression Treatment'!F$43:I$46,3,FALSE)+(1-T103)*VLOOKUP(N103,'Depression Treatment'!F$43:I$46,4,FALSE)))</f>
        <v>#VALUE!</v>
      </c>
      <c r="W103" s="33">
        <f t="shared" ca="1" si="14"/>
        <v>0</v>
      </c>
    </row>
    <row r="104" spans="1:23" x14ac:dyDescent="0.3">
      <c r="A104">
        <f t="shared" si="15"/>
        <v>102</v>
      </c>
      <c r="B104" s="15" t="str">
        <f ca="1">_xlfn.XLOOKUP(OFFSET('Survey Data'!$A$2,A104,0),Key!A$2:A$5,Key!B$2:B$5,"")</f>
        <v/>
      </c>
      <c r="C104" s="15">
        <f ca="1">_xlfn.XLOOKUP(OFFSET('Survey Data'!B$2,$A104,0),Key!$D$2:$D$6,Key!$E$2:$E$6,-25)</f>
        <v>-25</v>
      </c>
      <c r="D104" s="15">
        <f ca="1">_xlfn.XLOOKUP(OFFSET('Survey Data'!C$2,$A104,0),Key!$D$2:$D$6,Key!$E$2:$E$6,-25)</f>
        <v>-25</v>
      </c>
      <c r="E104" s="15">
        <f ca="1">_xlfn.XLOOKUP(OFFSET('Survey Data'!D$2,$A104,0),Key!$D$2:$D$6,Key!$E$2:$E$6,-25)</f>
        <v>-25</v>
      </c>
      <c r="F104" s="15">
        <f ca="1">_xlfn.XLOOKUP(OFFSET('Survey Data'!E$2,$A104,0),Key!$D$2:$D$6,Key!$E$2:$E$6,-25)</f>
        <v>-25</v>
      </c>
      <c r="G104" s="15">
        <f ca="1">_xlfn.XLOOKUP(OFFSET('Survey Data'!F$2,$A104,0),Key!$D$2:$D$6,Key!$E$2:$E$6,-25)</f>
        <v>-25</v>
      </c>
      <c r="H104" s="15">
        <f ca="1">_xlfn.XLOOKUP(OFFSET('Survey Data'!G$2,$A104,0),Key!$D$2:$D$6,Key!$E$2:$E$6,-25)</f>
        <v>-25</v>
      </c>
      <c r="I104" s="15">
        <f ca="1">OFFSET('Survey Data'!$H$2,A104,0)</f>
        <v>0</v>
      </c>
      <c r="J104" s="15" t="str">
        <f ca="1">_xlfn.XLOOKUP(OFFSET('Survey Data'!$R$2,A104,0),Key!$G$2:$G$3,Key!$H$2:$H$3,"")</f>
        <v/>
      </c>
      <c r="L104">
        <f t="shared" ca="1" si="8"/>
        <v>-150</v>
      </c>
      <c r="M104">
        <f t="shared" ca="1" si="9"/>
        <v>0</v>
      </c>
      <c r="N104" t="e">
        <f ca="1">VLOOKUP(M104,Key!J$2:K$101,2,FALSE)</f>
        <v>#N/A</v>
      </c>
      <c r="O104" t="e" cm="1">
        <f t="array" ref="O104">_xlfn.IFS(COUNTIF('Survey Data'!J104:P104,"Yes")&gt;1,4,'Survey Data'!P104="Yes",1,'Survey Data'!L104="Yes",2,'Survey Data'!M104="Yes",3,'Survey Data'!J104="Yes",4,'Survey Data'!K104="Yes",4,'Survey Data'!N104="Yes",4)</f>
        <v>#N/A</v>
      </c>
      <c r="P104" t="e">
        <f t="shared" ca="1" si="10"/>
        <v>#N/A</v>
      </c>
      <c r="Q104">
        <f t="shared" ca="1" si="11"/>
        <v>1</v>
      </c>
      <c r="R104" t="b">
        <f t="shared" ca="1" si="12"/>
        <v>1</v>
      </c>
      <c r="S104" t="str">
        <f t="shared" ca="1" si="13"/>
        <v/>
      </c>
      <c r="T104" t="e">
        <f ca="1">_xlfn.XLOOKUP(P104,'Depression Treatment'!A$2:A$33,'Depression Treatment'!I$2:I$33,0)*S104</f>
        <v>#N/A</v>
      </c>
      <c r="U104">
        <f>IF(LEFT('Survey Data'!I104,8)="Employed",1,0)</f>
        <v>0</v>
      </c>
      <c r="V104" s="33" t="e">
        <f ca="1">S104*(U104*(T104*VLOOKUP(N104,'Depression Treatment'!F$38:I$41,3,FALSE)+(1-T104)*VLOOKUP(N104,'Depression Treatment'!F$38:I$41,4,FALSE))+(1-U104)*(T104*VLOOKUP(N104,'Depression Treatment'!F$43:I$46,3,FALSE)+(1-T104)*VLOOKUP(N104,'Depression Treatment'!F$43:I$46,4,FALSE)))</f>
        <v>#VALUE!</v>
      </c>
      <c r="W104" s="33">
        <f t="shared" ca="1" si="14"/>
        <v>0</v>
      </c>
    </row>
    <row r="105" spans="1:23" x14ac:dyDescent="0.3">
      <c r="A105">
        <f t="shared" si="15"/>
        <v>103</v>
      </c>
      <c r="B105" s="15" t="str">
        <f ca="1">_xlfn.XLOOKUP(OFFSET('Survey Data'!$A$2,A105,0),Key!A$2:A$5,Key!B$2:B$5,"")</f>
        <v/>
      </c>
      <c r="C105" s="15">
        <f ca="1">_xlfn.XLOOKUP(OFFSET('Survey Data'!B$2,$A105,0),Key!$D$2:$D$6,Key!$E$2:$E$6,-25)</f>
        <v>-25</v>
      </c>
      <c r="D105" s="15">
        <f ca="1">_xlfn.XLOOKUP(OFFSET('Survey Data'!C$2,$A105,0),Key!$D$2:$D$6,Key!$E$2:$E$6,-25)</f>
        <v>-25</v>
      </c>
      <c r="E105" s="15">
        <f ca="1">_xlfn.XLOOKUP(OFFSET('Survey Data'!D$2,$A105,0),Key!$D$2:$D$6,Key!$E$2:$E$6,-25)</f>
        <v>-25</v>
      </c>
      <c r="F105" s="15">
        <f ca="1">_xlfn.XLOOKUP(OFFSET('Survey Data'!E$2,$A105,0),Key!$D$2:$D$6,Key!$E$2:$E$6,-25)</f>
        <v>-25</v>
      </c>
      <c r="G105" s="15">
        <f ca="1">_xlfn.XLOOKUP(OFFSET('Survey Data'!F$2,$A105,0),Key!$D$2:$D$6,Key!$E$2:$E$6,-25)</f>
        <v>-25</v>
      </c>
      <c r="H105" s="15">
        <f ca="1">_xlfn.XLOOKUP(OFFSET('Survey Data'!G$2,$A105,0),Key!$D$2:$D$6,Key!$E$2:$E$6,-25)</f>
        <v>-25</v>
      </c>
      <c r="I105" s="15">
        <f ca="1">OFFSET('Survey Data'!$H$2,A105,0)</f>
        <v>0</v>
      </c>
      <c r="J105" s="15" t="str">
        <f ca="1">_xlfn.XLOOKUP(OFFSET('Survey Data'!$R$2,A105,0),Key!$G$2:$G$3,Key!$H$2:$H$3,"")</f>
        <v/>
      </c>
      <c r="L105">
        <f t="shared" ca="1" si="8"/>
        <v>-150</v>
      </c>
      <c r="M105">
        <f t="shared" ca="1" si="9"/>
        <v>0</v>
      </c>
      <c r="N105" t="e">
        <f ca="1">VLOOKUP(M105,Key!J$2:K$101,2,FALSE)</f>
        <v>#N/A</v>
      </c>
      <c r="O105" t="e" cm="1">
        <f t="array" ref="O105">_xlfn.IFS(COUNTIF('Survey Data'!J105:P105,"Yes")&gt;1,4,'Survey Data'!P105="Yes",1,'Survey Data'!L105="Yes",2,'Survey Data'!M105="Yes",3,'Survey Data'!J105="Yes",4,'Survey Data'!K105="Yes",4,'Survey Data'!N105="Yes",4)</f>
        <v>#N/A</v>
      </c>
      <c r="P105" t="e">
        <f t="shared" ca="1" si="10"/>
        <v>#N/A</v>
      </c>
      <c r="Q105">
        <f t="shared" ca="1" si="11"/>
        <v>1</v>
      </c>
      <c r="R105" t="b">
        <f t="shared" ca="1" si="12"/>
        <v>1</v>
      </c>
      <c r="S105" t="str">
        <f t="shared" ca="1" si="13"/>
        <v/>
      </c>
      <c r="T105" t="e">
        <f ca="1">_xlfn.XLOOKUP(P105,'Depression Treatment'!A$2:A$33,'Depression Treatment'!I$2:I$33,0)*S105</f>
        <v>#N/A</v>
      </c>
      <c r="U105">
        <f>IF(LEFT('Survey Data'!I105,8)="Employed",1,0)</f>
        <v>0</v>
      </c>
      <c r="V105" s="33" t="e">
        <f ca="1">S105*(U105*(T105*VLOOKUP(N105,'Depression Treatment'!F$38:I$41,3,FALSE)+(1-T105)*VLOOKUP(N105,'Depression Treatment'!F$38:I$41,4,FALSE))+(1-U105)*(T105*VLOOKUP(N105,'Depression Treatment'!F$43:I$46,3,FALSE)+(1-T105)*VLOOKUP(N105,'Depression Treatment'!F$43:I$46,4,FALSE)))</f>
        <v>#VALUE!</v>
      </c>
      <c r="W105" s="33">
        <f t="shared" ca="1" si="14"/>
        <v>0</v>
      </c>
    </row>
    <row r="106" spans="1:23" x14ac:dyDescent="0.3">
      <c r="A106">
        <f t="shared" si="15"/>
        <v>104</v>
      </c>
      <c r="B106" s="15" t="str">
        <f ca="1">_xlfn.XLOOKUP(OFFSET('Survey Data'!$A$2,A106,0),Key!A$2:A$5,Key!B$2:B$5,"")</f>
        <v/>
      </c>
      <c r="C106" s="15">
        <f ca="1">_xlfn.XLOOKUP(OFFSET('Survey Data'!B$2,$A106,0),Key!$D$2:$D$6,Key!$E$2:$E$6,-25)</f>
        <v>-25</v>
      </c>
      <c r="D106" s="15">
        <f ca="1">_xlfn.XLOOKUP(OFFSET('Survey Data'!C$2,$A106,0),Key!$D$2:$D$6,Key!$E$2:$E$6,-25)</f>
        <v>-25</v>
      </c>
      <c r="E106" s="15">
        <f ca="1">_xlfn.XLOOKUP(OFFSET('Survey Data'!D$2,$A106,0),Key!$D$2:$D$6,Key!$E$2:$E$6,-25)</f>
        <v>-25</v>
      </c>
      <c r="F106" s="15">
        <f ca="1">_xlfn.XLOOKUP(OFFSET('Survey Data'!E$2,$A106,0),Key!$D$2:$D$6,Key!$E$2:$E$6,-25)</f>
        <v>-25</v>
      </c>
      <c r="G106" s="15">
        <f ca="1">_xlfn.XLOOKUP(OFFSET('Survey Data'!F$2,$A106,0),Key!$D$2:$D$6,Key!$E$2:$E$6,-25)</f>
        <v>-25</v>
      </c>
      <c r="H106" s="15">
        <f ca="1">_xlfn.XLOOKUP(OFFSET('Survey Data'!G$2,$A106,0),Key!$D$2:$D$6,Key!$E$2:$E$6,-25)</f>
        <v>-25</v>
      </c>
      <c r="I106" s="15">
        <f ca="1">OFFSET('Survey Data'!$H$2,A106,0)</f>
        <v>0</v>
      </c>
      <c r="J106" s="15" t="str">
        <f ca="1">_xlfn.XLOOKUP(OFFSET('Survey Data'!$R$2,A106,0),Key!$G$2:$G$3,Key!$H$2:$H$3,"")</f>
        <v/>
      </c>
      <c r="L106">
        <f t="shared" ca="1" si="8"/>
        <v>-150</v>
      </c>
      <c r="M106">
        <f t="shared" ca="1" si="9"/>
        <v>0</v>
      </c>
      <c r="N106" t="e">
        <f ca="1">VLOOKUP(M106,Key!J$2:K$101,2,FALSE)</f>
        <v>#N/A</v>
      </c>
      <c r="O106" t="e" cm="1">
        <f t="array" ref="O106">_xlfn.IFS(COUNTIF('Survey Data'!J106:P106,"Yes")&gt;1,4,'Survey Data'!P106="Yes",1,'Survey Data'!L106="Yes",2,'Survey Data'!M106="Yes",3,'Survey Data'!J106="Yes",4,'Survey Data'!K106="Yes",4,'Survey Data'!N106="Yes",4)</f>
        <v>#N/A</v>
      </c>
      <c r="P106" t="e">
        <f t="shared" ca="1" si="10"/>
        <v>#N/A</v>
      </c>
      <c r="Q106">
        <f t="shared" ca="1" si="11"/>
        <v>1</v>
      </c>
      <c r="R106" t="b">
        <f t="shared" ca="1" si="12"/>
        <v>1</v>
      </c>
      <c r="S106" t="str">
        <f t="shared" ca="1" si="13"/>
        <v/>
      </c>
      <c r="T106" t="e">
        <f ca="1">_xlfn.XLOOKUP(P106,'Depression Treatment'!A$2:A$33,'Depression Treatment'!I$2:I$33,0)*S106</f>
        <v>#N/A</v>
      </c>
      <c r="U106">
        <f>IF(LEFT('Survey Data'!I106,8)="Employed",1,0)</f>
        <v>0</v>
      </c>
      <c r="V106" s="33" t="e">
        <f ca="1">S106*(U106*(T106*VLOOKUP(N106,'Depression Treatment'!F$38:I$41,3,FALSE)+(1-T106)*VLOOKUP(N106,'Depression Treatment'!F$38:I$41,4,FALSE))+(1-U106)*(T106*VLOOKUP(N106,'Depression Treatment'!F$43:I$46,3,FALSE)+(1-T106)*VLOOKUP(N106,'Depression Treatment'!F$43:I$46,4,FALSE)))</f>
        <v>#VALUE!</v>
      </c>
      <c r="W106" s="33">
        <f t="shared" ca="1" si="14"/>
        <v>0</v>
      </c>
    </row>
    <row r="107" spans="1:23" x14ac:dyDescent="0.3">
      <c r="A107">
        <f t="shared" si="15"/>
        <v>105</v>
      </c>
      <c r="B107" s="15" t="str">
        <f ca="1">_xlfn.XLOOKUP(OFFSET('Survey Data'!$A$2,A107,0),Key!A$2:A$5,Key!B$2:B$5,"")</f>
        <v/>
      </c>
      <c r="C107" s="15">
        <f ca="1">_xlfn.XLOOKUP(OFFSET('Survey Data'!B$2,$A107,0),Key!$D$2:$D$6,Key!$E$2:$E$6,-25)</f>
        <v>-25</v>
      </c>
      <c r="D107" s="15">
        <f ca="1">_xlfn.XLOOKUP(OFFSET('Survey Data'!C$2,$A107,0),Key!$D$2:$D$6,Key!$E$2:$E$6,-25)</f>
        <v>-25</v>
      </c>
      <c r="E107" s="15">
        <f ca="1">_xlfn.XLOOKUP(OFFSET('Survey Data'!D$2,$A107,0),Key!$D$2:$D$6,Key!$E$2:$E$6,-25)</f>
        <v>-25</v>
      </c>
      <c r="F107" s="15">
        <f ca="1">_xlfn.XLOOKUP(OFFSET('Survey Data'!E$2,$A107,0),Key!$D$2:$D$6,Key!$E$2:$E$6,-25)</f>
        <v>-25</v>
      </c>
      <c r="G107" s="15">
        <f ca="1">_xlfn.XLOOKUP(OFFSET('Survey Data'!F$2,$A107,0),Key!$D$2:$D$6,Key!$E$2:$E$6,-25)</f>
        <v>-25</v>
      </c>
      <c r="H107" s="15">
        <f ca="1">_xlfn.XLOOKUP(OFFSET('Survey Data'!G$2,$A107,0),Key!$D$2:$D$6,Key!$E$2:$E$6,-25)</f>
        <v>-25</v>
      </c>
      <c r="I107" s="15">
        <f ca="1">OFFSET('Survey Data'!$H$2,A107,0)</f>
        <v>0</v>
      </c>
      <c r="J107" s="15" t="str">
        <f ca="1">_xlfn.XLOOKUP(OFFSET('Survey Data'!$R$2,A107,0),Key!$G$2:$G$3,Key!$H$2:$H$3,"")</f>
        <v/>
      </c>
      <c r="L107">
        <f t="shared" ca="1" si="8"/>
        <v>-150</v>
      </c>
      <c r="M107">
        <f t="shared" ca="1" si="9"/>
        <v>0</v>
      </c>
      <c r="N107" t="e">
        <f ca="1">VLOOKUP(M107,Key!J$2:K$101,2,FALSE)</f>
        <v>#N/A</v>
      </c>
      <c r="O107" t="e" cm="1">
        <f t="array" ref="O107">_xlfn.IFS(COUNTIF('Survey Data'!J107:P107,"Yes")&gt;1,4,'Survey Data'!P107="Yes",1,'Survey Data'!L107="Yes",2,'Survey Data'!M107="Yes",3,'Survey Data'!J107="Yes",4,'Survey Data'!K107="Yes",4,'Survey Data'!N107="Yes",4)</f>
        <v>#N/A</v>
      </c>
      <c r="P107" t="e">
        <f t="shared" ca="1" si="10"/>
        <v>#N/A</v>
      </c>
      <c r="Q107">
        <f t="shared" ca="1" si="11"/>
        <v>1</v>
      </c>
      <c r="R107" t="b">
        <f t="shared" ca="1" si="12"/>
        <v>1</v>
      </c>
      <c r="S107" t="str">
        <f t="shared" ca="1" si="13"/>
        <v/>
      </c>
      <c r="T107" t="e">
        <f ca="1">_xlfn.XLOOKUP(P107,'Depression Treatment'!A$2:A$33,'Depression Treatment'!I$2:I$33,0)*S107</f>
        <v>#N/A</v>
      </c>
      <c r="U107">
        <f>IF(LEFT('Survey Data'!I107,8)="Employed",1,0)</f>
        <v>0</v>
      </c>
      <c r="V107" s="33" t="e">
        <f ca="1">S107*(U107*(T107*VLOOKUP(N107,'Depression Treatment'!F$38:I$41,3,FALSE)+(1-T107)*VLOOKUP(N107,'Depression Treatment'!F$38:I$41,4,FALSE))+(1-U107)*(T107*VLOOKUP(N107,'Depression Treatment'!F$43:I$46,3,FALSE)+(1-T107)*VLOOKUP(N107,'Depression Treatment'!F$43:I$46,4,FALSE)))</f>
        <v>#VALUE!</v>
      </c>
      <c r="W107" s="33">
        <f t="shared" ca="1" si="14"/>
        <v>0</v>
      </c>
    </row>
    <row r="108" spans="1:23" x14ac:dyDescent="0.3">
      <c r="A108">
        <f t="shared" si="15"/>
        <v>106</v>
      </c>
      <c r="B108" s="15" t="str">
        <f ca="1">_xlfn.XLOOKUP(OFFSET('Survey Data'!$A$2,A108,0),Key!A$2:A$5,Key!B$2:B$5,"")</f>
        <v/>
      </c>
      <c r="C108" s="15">
        <f ca="1">_xlfn.XLOOKUP(OFFSET('Survey Data'!B$2,$A108,0),Key!$D$2:$D$6,Key!$E$2:$E$6,-25)</f>
        <v>-25</v>
      </c>
      <c r="D108" s="15">
        <f ca="1">_xlfn.XLOOKUP(OFFSET('Survey Data'!C$2,$A108,0),Key!$D$2:$D$6,Key!$E$2:$E$6,-25)</f>
        <v>-25</v>
      </c>
      <c r="E108" s="15">
        <f ca="1">_xlfn.XLOOKUP(OFFSET('Survey Data'!D$2,$A108,0),Key!$D$2:$D$6,Key!$E$2:$E$6,-25)</f>
        <v>-25</v>
      </c>
      <c r="F108" s="15">
        <f ca="1">_xlfn.XLOOKUP(OFFSET('Survey Data'!E$2,$A108,0),Key!$D$2:$D$6,Key!$E$2:$E$6,-25)</f>
        <v>-25</v>
      </c>
      <c r="G108" s="15">
        <f ca="1">_xlfn.XLOOKUP(OFFSET('Survey Data'!F$2,$A108,0),Key!$D$2:$D$6,Key!$E$2:$E$6,-25)</f>
        <v>-25</v>
      </c>
      <c r="H108" s="15">
        <f ca="1">_xlfn.XLOOKUP(OFFSET('Survey Data'!G$2,$A108,0),Key!$D$2:$D$6,Key!$E$2:$E$6,-25)</f>
        <v>-25</v>
      </c>
      <c r="I108" s="15">
        <f ca="1">OFFSET('Survey Data'!$H$2,A108,0)</f>
        <v>0</v>
      </c>
      <c r="J108" s="15" t="str">
        <f ca="1">_xlfn.XLOOKUP(OFFSET('Survey Data'!$R$2,A108,0),Key!$G$2:$G$3,Key!$H$2:$H$3,"")</f>
        <v/>
      </c>
      <c r="L108">
        <f t="shared" ca="1" si="8"/>
        <v>-150</v>
      </c>
      <c r="M108">
        <f t="shared" ca="1" si="9"/>
        <v>0</v>
      </c>
      <c r="N108" t="e">
        <f ca="1">VLOOKUP(M108,Key!J$2:K$101,2,FALSE)</f>
        <v>#N/A</v>
      </c>
      <c r="O108" t="e" cm="1">
        <f t="array" ref="O108">_xlfn.IFS(COUNTIF('Survey Data'!J108:P108,"Yes")&gt;1,4,'Survey Data'!P108="Yes",1,'Survey Data'!L108="Yes",2,'Survey Data'!M108="Yes",3,'Survey Data'!J108="Yes",4,'Survey Data'!K108="Yes",4,'Survey Data'!N108="Yes",4)</f>
        <v>#N/A</v>
      </c>
      <c r="P108" t="e">
        <f t="shared" ca="1" si="10"/>
        <v>#N/A</v>
      </c>
      <c r="Q108">
        <f t="shared" ca="1" si="11"/>
        <v>1</v>
      </c>
      <c r="R108" t="b">
        <f t="shared" ca="1" si="12"/>
        <v>1</v>
      </c>
      <c r="S108" t="str">
        <f t="shared" ca="1" si="13"/>
        <v/>
      </c>
      <c r="T108" t="e">
        <f ca="1">_xlfn.XLOOKUP(P108,'Depression Treatment'!A$2:A$33,'Depression Treatment'!I$2:I$33,0)*S108</f>
        <v>#N/A</v>
      </c>
      <c r="U108">
        <f>IF(LEFT('Survey Data'!I108,8)="Employed",1,0)</f>
        <v>0</v>
      </c>
      <c r="V108" s="33" t="e">
        <f ca="1">S108*(U108*(T108*VLOOKUP(N108,'Depression Treatment'!F$38:I$41,3,FALSE)+(1-T108)*VLOOKUP(N108,'Depression Treatment'!F$38:I$41,4,FALSE))+(1-U108)*(T108*VLOOKUP(N108,'Depression Treatment'!F$43:I$46,3,FALSE)+(1-T108)*VLOOKUP(N108,'Depression Treatment'!F$43:I$46,4,FALSE)))</f>
        <v>#VALUE!</v>
      </c>
      <c r="W108" s="33">
        <f t="shared" ca="1" si="14"/>
        <v>0</v>
      </c>
    </row>
    <row r="109" spans="1:23" x14ac:dyDescent="0.3">
      <c r="A109">
        <f t="shared" si="15"/>
        <v>107</v>
      </c>
      <c r="B109" s="15" t="str">
        <f ca="1">_xlfn.XLOOKUP(OFFSET('Survey Data'!$A$2,A109,0),Key!A$2:A$5,Key!B$2:B$5,"")</f>
        <v/>
      </c>
      <c r="C109" s="15">
        <f ca="1">_xlfn.XLOOKUP(OFFSET('Survey Data'!B$2,$A109,0),Key!$D$2:$D$6,Key!$E$2:$E$6,-25)</f>
        <v>-25</v>
      </c>
      <c r="D109" s="15">
        <f ca="1">_xlfn.XLOOKUP(OFFSET('Survey Data'!C$2,$A109,0),Key!$D$2:$D$6,Key!$E$2:$E$6,-25)</f>
        <v>-25</v>
      </c>
      <c r="E109" s="15">
        <f ca="1">_xlfn.XLOOKUP(OFFSET('Survey Data'!D$2,$A109,0),Key!$D$2:$D$6,Key!$E$2:$E$6,-25)</f>
        <v>-25</v>
      </c>
      <c r="F109" s="15">
        <f ca="1">_xlfn.XLOOKUP(OFFSET('Survey Data'!E$2,$A109,0),Key!$D$2:$D$6,Key!$E$2:$E$6,-25)</f>
        <v>-25</v>
      </c>
      <c r="G109" s="15">
        <f ca="1">_xlfn.XLOOKUP(OFFSET('Survey Data'!F$2,$A109,0),Key!$D$2:$D$6,Key!$E$2:$E$6,-25)</f>
        <v>-25</v>
      </c>
      <c r="H109" s="15">
        <f ca="1">_xlfn.XLOOKUP(OFFSET('Survey Data'!G$2,$A109,0),Key!$D$2:$D$6,Key!$E$2:$E$6,-25)</f>
        <v>-25</v>
      </c>
      <c r="I109" s="15">
        <f ca="1">OFFSET('Survey Data'!$H$2,A109,0)</f>
        <v>0</v>
      </c>
      <c r="J109" s="15" t="str">
        <f ca="1">_xlfn.XLOOKUP(OFFSET('Survey Data'!$R$2,A109,0),Key!$G$2:$G$3,Key!$H$2:$H$3,"")</f>
        <v/>
      </c>
      <c r="L109">
        <f t="shared" ca="1" si="8"/>
        <v>-150</v>
      </c>
      <c r="M109">
        <f t="shared" ca="1" si="9"/>
        <v>0</v>
      </c>
      <c r="N109" t="e">
        <f ca="1">VLOOKUP(M109,Key!J$2:K$101,2,FALSE)</f>
        <v>#N/A</v>
      </c>
      <c r="O109" t="e" cm="1">
        <f t="array" ref="O109">_xlfn.IFS(COUNTIF('Survey Data'!J109:P109,"Yes")&gt;1,4,'Survey Data'!P109="Yes",1,'Survey Data'!L109="Yes",2,'Survey Data'!M109="Yes",3,'Survey Data'!J109="Yes",4,'Survey Data'!K109="Yes",4,'Survey Data'!N109="Yes",4)</f>
        <v>#N/A</v>
      </c>
      <c r="P109" t="e">
        <f t="shared" ca="1" si="10"/>
        <v>#N/A</v>
      </c>
      <c r="Q109">
        <f t="shared" ca="1" si="11"/>
        <v>1</v>
      </c>
      <c r="R109" t="b">
        <f t="shared" ca="1" si="12"/>
        <v>1</v>
      </c>
      <c r="S109" t="str">
        <f t="shared" ca="1" si="13"/>
        <v/>
      </c>
      <c r="T109" t="e">
        <f ca="1">_xlfn.XLOOKUP(P109,'Depression Treatment'!A$2:A$33,'Depression Treatment'!I$2:I$33,0)*S109</f>
        <v>#N/A</v>
      </c>
      <c r="U109">
        <f>IF(LEFT('Survey Data'!I109,8)="Employed",1,0)</f>
        <v>0</v>
      </c>
      <c r="V109" s="33" t="e">
        <f ca="1">S109*(U109*(T109*VLOOKUP(N109,'Depression Treatment'!F$38:I$41,3,FALSE)+(1-T109)*VLOOKUP(N109,'Depression Treatment'!F$38:I$41,4,FALSE))+(1-U109)*(T109*VLOOKUP(N109,'Depression Treatment'!F$43:I$46,3,FALSE)+(1-T109)*VLOOKUP(N109,'Depression Treatment'!F$43:I$46,4,FALSE)))</f>
        <v>#VALUE!</v>
      </c>
      <c r="W109" s="33">
        <f t="shared" ca="1" si="14"/>
        <v>0</v>
      </c>
    </row>
    <row r="110" spans="1:23" x14ac:dyDescent="0.3">
      <c r="A110">
        <f t="shared" si="15"/>
        <v>108</v>
      </c>
      <c r="B110" s="15" t="str">
        <f ca="1">_xlfn.XLOOKUP(OFFSET('Survey Data'!$A$2,A110,0),Key!A$2:A$5,Key!B$2:B$5,"")</f>
        <v/>
      </c>
      <c r="C110" s="15">
        <f ca="1">_xlfn.XLOOKUP(OFFSET('Survey Data'!B$2,$A110,0),Key!$D$2:$D$6,Key!$E$2:$E$6,-25)</f>
        <v>-25</v>
      </c>
      <c r="D110" s="15">
        <f ca="1">_xlfn.XLOOKUP(OFFSET('Survey Data'!C$2,$A110,0),Key!$D$2:$D$6,Key!$E$2:$E$6,-25)</f>
        <v>-25</v>
      </c>
      <c r="E110" s="15">
        <f ca="1">_xlfn.XLOOKUP(OFFSET('Survey Data'!D$2,$A110,0),Key!$D$2:$D$6,Key!$E$2:$E$6,-25)</f>
        <v>-25</v>
      </c>
      <c r="F110" s="15">
        <f ca="1">_xlfn.XLOOKUP(OFFSET('Survey Data'!E$2,$A110,0),Key!$D$2:$D$6,Key!$E$2:$E$6,-25)</f>
        <v>-25</v>
      </c>
      <c r="G110" s="15">
        <f ca="1">_xlfn.XLOOKUP(OFFSET('Survey Data'!F$2,$A110,0),Key!$D$2:$D$6,Key!$E$2:$E$6,-25)</f>
        <v>-25</v>
      </c>
      <c r="H110" s="15">
        <f ca="1">_xlfn.XLOOKUP(OFFSET('Survey Data'!G$2,$A110,0),Key!$D$2:$D$6,Key!$E$2:$E$6,-25)</f>
        <v>-25</v>
      </c>
      <c r="I110" s="15">
        <f ca="1">OFFSET('Survey Data'!$H$2,A110,0)</f>
        <v>0</v>
      </c>
      <c r="J110" s="15" t="str">
        <f ca="1">_xlfn.XLOOKUP(OFFSET('Survey Data'!$R$2,A110,0),Key!$G$2:$G$3,Key!$H$2:$H$3,"")</f>
        <v/>
      </c>
      <c r="L110">
        <f t="shared" ca="1" si="8"/>
        <v>-150</v>
      </c>
      <c r="M110">
        <f t="shared" ca="1" si="9"/>
        <v>0</v>
      </c>
      <c r="N110" t="e">
        <f ca="1">VLOOKUP(M110,Key!J$2:K$101,2,FALSE)</f>
        <v>#N/A</v>
      </c>
      <c r="O110" t="e" cm="1">
        <f t="array" ref="O110">_xlfn.IFS(COUNTIF('Survey Data'!J110:P110,"Yes")&gt;1,4,'Survey Data'!P110="Yes",1,'Survey Data'!L110="Yes",2,'Survey Data'!M110="Yes",3,'Survey Data'!J110="Yes",4,'Survey Data'!K110="Yes",4,'Survey Data'!N110="Yes",4)</f>
        <v>#N/A</v>
      </c>
      <c r="P110" t="e">
        <f t="shared" ca="1" si="10"/>
        <v>#N/A</v>
      </c>
      <c r="Q110">
        <f t="shared" ca="1" si="11"/>
        <v>1</v>
      </c>
      <c r="R110" t="b">
        <f t="shared" ca="1" si="12"/>
        <v>1</v>
      </c>
      <c r="S110" t="str">
        <f t="shared" ca="1" si="13"/>
        <v/>
      </c>
      <c r="T110" t="e">
        <f ca="1">_xlfn.XLOOKUP(P110,'Depression Treatment'!A$2:A$33,'Depression Treatment'!I$2:I$33,0)*S110</f>
        <v>#N/A</v>
      </c>
      <c r="U110">
        <f>IF(LEFT('Survey Data'!I110,8)="Employed",1,0)</f>
        <v>0</v>
      </c>
      <c r="V110" s="33" t="e">
        <f ca="1">S110*(U110*(T110*VLOOKUP(N110,'Depression Treatment'!F$38:I$41,3,FALSE)+(1-T110)*VLOOKUP(N110,'Depression Treatment'!F$38:I$41,4,FALSE))+(1-U110)*(T110*VLOOKUP(N110,'Depression Treatment'!F$43:I$46,3,FALSE)+(1-T110)*VLOOKUP(N110,'Depression Treatment'!F$43:I$46,4,FALSE)))</f>
        <v>#VALUE!</v>
      </c>
      <c r="W110" s="33">
        <f t="shared" ca="1" si="14"/>
        <v>0</v>
      </c>
    </row>
    <row r="111" spans="1:23" x14ac:dyDescent="0.3">
      <c r="A111">
        <f t="shared" si="15"/>
        <v>109</v>
      </c>
      <c r="B111" s="15" t="str">
        <f ca="1">_xlfn.XLOOKUP(OFFSET('Survey Data'!$A$2,A111,0),Key!A$2:A$5,Key!B$2:B$5,"")</f>
        <v/>
      </c>
      <c r="C111" s="15">
        <f ca="1">_xlfn.XLOOKUP(OFFSET('Survey Data'!B$2,$A111,0),Key!$D$2:$D$6,Key!$E$2:$E$6,-25)</f>
        <v>-25</v>
      </c>
      <c r="D111" s="15">
        <f ca="1">_xlfn.XLOOKUP(OFFSET('Survey Data'!C$2,$A111,0),Key!$D$2:$D$6,Key!$E$2:$E$6,-25)</f>
        <v>-25</v>
      </c>
      <c r="E111" s="15">
        <f ca="1">_xlfn.XLOOKUP(OFFSET('Survey Data'!D$2,$A111,0),Key!$D$2:$D$6,Key!$E$2:$E$6,-25)</f>
        <v>-25</v>
      </c>
      <c r="F111" s="15">
        <f ca="1">_xlfn.XLOOKUP(OFFSET('Survey Data'!E$2,$A111,0),Key!$D$2:$D$6,Key!$E$2:$E$6,-25)</f>
        <v>-25</v>
      </c>
      <c r="G111" s="15">
        <f ca="1">_xlfn.XLOOKUP(OFFSET('Survey Data'!F$2,$A111,0),Key!$D$2:$D$6,Key!$E$2:$E$6,-25)</f>
        <v>-25</v>
      </c>
      <c r="H111" s="15">
        <f ca="1">_xlfn.XLOOKUP(OFFSET('Survey Data'!G$2,$A111,0),Key!$D$2:$D$6,Key!$E$2:$E$6,-25)</f>
        <v>-25</v>
      </c>
      <c r="I111" s="15">
        <f ca="1">OFFSET('Survey Data'!$H$2,A111,0)</f>
        <v>0</v>
      </c>
      <c r="J111" s="15" t="str">
        <f ca="1">_xlfn.XLOOKUP(OFFSET('Survey Data'!$R$2,A111,0),Key!$G$2:$G$3,Key!$H$2:$H$3,"")</f>
        <v/>
      </c>
      <c r="L111">
        <f t="shared" ca="1" si="8"/>
        <v>-150</v>
      </c>
      <c r="M111">
        <f t="shared" ca="1" si="9"/>
        <v>0</v>
      </c>
      <c r="N111" t="e">
        <f ca="1">VLOOKUP(M111,Key!J$2:K$101,2,FALSE)</f>
        <v>#N/A</v>
      </c>
      <c r="O111" t="e" cm="1">
        <f t="array" ref="O111">_xlfn.IFS(COUNTIF('Survey Data'!J111:P111,"Yes")&gt;1,4,'Survey Data'!P111="Yes",1,'Survey Data'!L111="Yes",2,'Survey Data'!M111="Yes",3,'Survey Data'!J111="Yes",4,'Survey Data'!K111="Yes",4,'Survey Data'!N111="Yes",4)</f>
        <v>#N/A</v>
      </c>
      <c r="P111" t="e">
        <f t="shared" ca="1" si="10"/>
        <v>#N/A</v>
      </c>
      <c r="Q111">
        <f t="shared" ca="1" si="11"/>
        <v>1</v>
      </c>
      <c r="R111" t="b">
        <f t="shared" ca="1" si="12"/>
        <v>1</v>
      </c>
      <c r="S111" t="str">
        <f t="shared" ca="1" si="13"/>
        <v/>
      </c>
      <c r="T111" t="e">
        <f ca="1">_xlfn.XLOOKUP(P111,'Depression Treatment'!A$2:A$33,'Depression Treatment'!I$2:I$33,0)*S111</f>
        <v>#N/A</v>
      </c>
      <c r="U111">
        <f>IF(LEFT('Survey Data'!I111,8)="Employed",1,0)</f>
        <v>0</v>
      </c>
      <c r="V111" s="33" t="e">
        <f ca="1">S111*(U111*(T111*VLOOKUP(N111,'Depression Treatment'!F$38:I$41,3,FALSE)+(1-T111)*VLOOKUP(N111,'Depression Treatment'!F$38:I$41,4,FALSE))+(1-U111)*(T111*VLOOKUP(N111,'Depression Treatment'!F$43:I$46,3,FALSE)+(1-T111)*VLOOKUP(N111,'Depression Treatment'!F$43:I$46,4,FALSE)))</f>
        <v>#VALUE!</v>
      </c>
      <c r="W111" s="33">
        <f t="shared" ca="1" si="14"/>
        <v>0</v>
      </c>
    </row>
    <row r="112" spans="1:23" x14ac:dyDescent="0.3">
      <c r="A112">
        <f t="shared" si="15"/>
        <v>110</v>
      </c>
      <c r="B112" s="15" t="str">
        <f ca="1">_xlfn.XLOOKUP(OFFSET('Survey Data'!$A$2,A112,0),Key!A$2:A$5,Key!B$2:B$5,"")</f>
        <v/>
      </c>
      <c r="C112" s="15">
        <f ca="1">_xlfn.XLOOKUP(OFFSET('Survey Data'!B$2,$A112,0),Key!$D$2:$D$6,Key!$E$2:$E$6,-25)</f>
        <v>-25</v>
      </c>
      <c r="D112" s="15">
        <f ca="1">_xlfn.XLOOKUP(OFFSET('Survey Data'!C$2,$A112,0),Key!$D$2:$D$6,Key!$E$2:$E$6,-25)</f>
        <v>-25</v>
      </c>
      <c r="E112" s="15">
        <f ca="1">_xlfn.XLOOKUP(OFFSET('Survey Data'!D$2,$A112,0),Key!$D$2:$D$6,Key!$E$2:$E$6,-25)</f>
        <v>-25</v>
      </c>
      <c r="F112" s="15">
        <f ca="1">_xlfn.XLOOKUP(OFFSET('Survey Data'!E$2,$A112,0),Key!$D$2:$D$6,Key!$E$2:$E$6,-25)</f>
        <v>-25</v>
      </c>
      <c r="G112" s="15">
        <f ca="1">_xlfn.XLOOKUP(OFFSET('Survey Data'!F$2,$A112,0),Key!$D$2:$D$6,Key!$E$2:$E$6,-25)</f>
        <v>-25</v>
      </c>
      <c r="H112" s="15">
        <f ca="1">_xlfn.XLOOKUP(OFFSET('Survey Data'!G$2,$A112,0),Key!$D$2:$D$6,Key!$E$2:$E$6,-25)</f>
        <v>-25</v>
      </c>
      <c r="I112" s="15">
        <f ca="1">OFFSET('Survey Data'!$H$2,A112,0)</f>
        <v>0</v>
      </c>
      <c r="J112" s="15" t="str">
        <f ca="1">_xlfn.XLOOKUP(OFFSET('Survey Data'!$R$2,A112,0),Key!$G$2:$G$3,Key!$H$2:$H$3,"")</f>
        <v/>
      </c>
      <c r="L112">
        <f t="shared" ca="1" si="8"/>
        <v>-150</v>
      </c>
      <c r="M112">
        <f t="shared" ca="1" si="9"/>
        <v>0</v>
      </c>
      <c r="N112" t="e">
        <f ca="1">VLOOKUP(M112,Key!J$2:K$101,2,FALSE)</f>
        <v>#N/A</v>
      </c>
      <c r="O112" t="e" cm="1">
        <f t="array" ref="O112">_xlfn.IFS(COUNTIF('Survey Data'!J112:P112,"Yes")&gt;1,4,'Survey Data'!P112="Yes",1,'Survey Data'!L112="Yes",2,'Survey Data'!M112="Yes",3,'Survey Data'!J112="Yes",4,'Survey Data'!K112="Yes",4,'Survey Data'!N112="Yes",4)</f>
        <v>#N/A</v>
      </c>
      <c r="P112" t="e">
        <f t="shared" ca="1" si="10"/>
        <v>#N/A</v>
      </c>
      <c r="Q112">
        <f t="shared" ca="1" si="11"/>
        <v>1</v>
      </c>
      <c r="R112" t="b">
        <f t="shared" ca="1" si="12"/>
        <v>1</v>
      </c>
      <c r="S112" t="str">
        <f t="shared" ca="1" si="13"/>
        <v/>
      </c>
      <c r="T112" t="e">
        <f ca="1">_xlfn.XLOOKUP(P112,'Depression Treatment'!A$2:A$33,'Depression Treatment'!I$2:I$33,0)*S112</f>
        <v>#N/A</v>
      </c>
      <c r="U112">
        <f>IF(LEFT('Survey Data'!I112,8)="Employed",1,0)</f>
        <v>0</v>
      </c>
      <c r="V112" s="33" t="e">
        <f ca="1">S112*(U112*(T112*VLOOKUP(N112,'Depression Treatment'!F$38:I$41,3,FALSE)+(1-T112)*VLOOKUP(N112,'Depression Treatment'!F$38:I$41,4,FALSE))+(1-U112)*(T112*VLOOKUP(N112,'Depression Treatment'!F$43:I$46,3,FALSE)+(1-T112)*VLOOKUP(N112,'Depression Treatment'!F$43:I$46,4,FALSE)))</f>
        <v>#VALUE!</v>
      </c>
      <c r="W112" s="33">
        <f t="shared" ca="1" si="14"/>
        <v>0</v>
      </c>
    </row>
    <row r="113" spans="1:23" x14ac:dyDescent="0.3">
      <c r="A113">
        <f t="shared" si="15"/>
        <v>111</v>
      </c>
      <c r="B113" s="15" t="str">
        <f ca="1">_xlfn.XLOOKUP(OFFSET('Survey Data'!$A$2,A113,0),Key!A$2:A$5,Key!B$2:B$5,"")</f>
        <v/>
      </c>
      <c r="C113" s="15">
        <f ca="1">_xlfn.XLOOKUP(OFFSET('Survey Data'!B$2,$A113,0),Key!$D$2:$D$6,Key!$E$2:$E$6,-25)</f>
        <v>-25</v>
      </c>
      <c r="D113" s="15">
        <f ca="1">_xlfn.XLOOKUP(OFFSET('Survey Data'!C$2,$A113,0),Key!$D$2:$D$6,Key!$E$2:$E$6,-25)</f>
        <v>-25</v>
      </c>
      <c r="E113" s="15">
        <f ca="1">_xlfn.XLOOKUP(OFFSET('Survey Data'!D$2,$A113,0),Key!$D$2:$D$6,Key!$E$2:$E$6,-25)</f>
        <v>-25</v>
      </c>
      <c r="F113" s="15">
        <f ca="1">_xlfn.XLOOKUP(OFFSET('Survey Data'!E$2,$A113,0),Key!$D$2:$D$6,Key!$E$2:$E$6,-25)</f>
        <v>-25</v>
      </c>
      <c r="G113" s="15">
        <f ca="1">_xlfn.XLOOKUP(OFFSET('Survey Data'!F$2,$A113,0),Key!$D$2:$D$6,Key!$E$2:$E$6,-25)</f>
        <v>-25</v>
      </c>
      <c r="H113" s="15">
        <f ca="1">_xlfn.XLOOKUP(OFFSET('Survey Data'!G$2,$A113,0),Key!$D$2:$D$6,Key!$E$2:$E$6,-25)</f>
        <v>-25</v>
      </c>
      <c r="I113" s="15">
        <f ca="1">OFFSET('Survey Data'!$H$2,A113,0)</f>
        <v>0</v>
      </c>
      <c r="J113" s="15" t="str">
        <f ca="1">_xlfn.XLOOKUP(OFFSET('Survey Data'!$R$2,A113,0),Key!$G$2:$G$3,Key!$H$2:$H$3,"")</f>
        <v/>
      </c>
      <c r="L113">
        <f t="shared" ca="1" si="8"/>
        <v>-150</v>
      </c>
      <c r="M113">
        <f t="shared" ca="1" si="9"/>
        <v>0</v>
      </c>
      <c r="N113" t="e">
        <f ca="1">VLOOKUP(M113,Key!J$2:K$101,2,FALSE)</f>
        <v>#N/A</v>
      </c>
      <c r="O113" t="e" cm="1">
        <f t="array" ref="O113">_xlfn.IFS(COUNTIF('Survey Data'!J113:P113,"Yes")&gt;1,4,'Survey Data'!P113="Yes",1,'Survey Data'!L113="Yes",2,'Survey Data'!M113="Yes",3,'Survey Data'!J113="Yes",4,'Survey Data'!K113="Yes",4,'Survey Data'!N113="Yes",4)</f>
        <v>#N/A</v>
      </c>
      <c r="P113" t="e">
        <f t="shared" ca="1" si="10"/>
        <v>#N/A</v>
      </c>
      <c r="Q113">
        <f t="shared" ca="1" si="11"/>
        <v>1</v>
      </c>
      <c r="R113" t="b">
        <f t="shared" ca="1" si="12"/>
        <v>1</v>
      </c>
      <c r="S113" t="str">
        <f t="shared" ca="1" si="13"/>
        <v/>
      </c>
      <c r="T113" t="e">
        <f ca="1">_xlfn.XLOOKUP(P113,'Depression Treatment'!A$2:A$33,'Depression Treatment'!I$2:I$33,0)*S113</f>
        <v>#N/A</v>
      </c>
      <c r="U113">
        <f>IF(LEFT('Survey Data'!I113,8)="Employed",1,0)</f>
        <v>0</v>
      </c>
      <c r="V113" s="33" t="e">
        <f ca="1">S113*(U113*(T113*VLOOKUP(N113,'Depression Treatment'!F$38:I$41,3,FALSE)+(1-T113)*VLOOKUP(N113,'Depression Treatment'!F$38:I$41,4,FALSE))+(1-U113)*(T113*VLOOKUP(N113,'Depression Treatment'!F$43:I$46,3,FALSE)+(1-T113)*VLOOKUP(N113,'Depression Treatment'!F$43:I$46,4,FALSE)))</f>
        <v>#VALUE!</v>
      </c>
      <c r="W113" s="33">
        <f t="shared" ca="1" si="14"/>
        <v>0</v>
      </c>
    </row>
    <row r="114" spans="1:23" x14ac:dyDescent="0.3">
      <c r="A114">
        <f t="shared" si="15"/>
        <v>112</v>
      </c>
      <c r="B114" s="15" t="str">
        <f ca="1">_xlfn.XLOOKUP(OFFSET('Survey Data'!$A$2,A114,0),Key!A$2:A$5,Key!B$2:B$5,"")</f>
        <v/>
      </c>
      <c r="C114" s="15">
        <f ca="1">_xlfn.XLOOKUP(OFFSET('Survey Data'!B$2,$A114,0),Key!$D$2:$D$6,Key!$E$2:$E$6,-25)</f>
        <v>-25</v>
      </c>
      <c r="D114" s="15">
        <f ca="1">_xlfn.XLOOKUP(OFFSET('Survey Data'!C$2,$A114,0),Key!$D$2:$D$6,Key!$E$2:$E$6,-25)</f>
        <v>-25</v>
      </c>
      <c r="E114" s="15">
        <f ca="1">_xlfn.XLOOKUP(OFFSET('Survey Data'!D$2,$A114,0),Key!$D$2:$D$6,Key!$E$2:$E$6,-25)</f>
        <v>-25</v>
      </c>
      <c r="F114" s="15">
        <f ca="1">_xlfn.XLOOKUP(OFFSET('Survey Data'!E$2,$A114,0),Key!$D$2:$D$6,Key!$E$2:$E$6,-25)</f>
        <v>-25</v>
      </c>
      <c r="G114" s="15">
        <f ca="1">_xlfn.XLOOKUP(OFFSET('Survey Data'!F$2,$A114,0),Key!$D$2:$D$6,Key!$E$2:$E$6,-25)</f>
        <v>-25</v>
      </c>
      <c r="H114" s="15">
        <f ca="1">_xlfn.XLOOKUP(OFFSET('Survey Data'!G$2,$A114,0),Key!$D$2:$D$6,Key!$E$2:$E$6,-25)</f>
        <v>-25</v>
      </c>
      <c r="I114" s="15">
        <f ca="1">OFFSET('Survey Data'!$H$2,A114,0)</f>
        <v>0</v>
      </c>
      <c r="J114" s="15" t="str">
        <f ca="1">_xlfn.XLOOKUP(OFFSET('Survey Data'!$R$2,A114,0),Key!$G$2:$G$3,Key!$H$2:$H$3,"")</f>
        <v/>
      </c>
      <c r="L114">
        <f t="shared" ca="1" si="8"/>
        <v>-150</v>
      </c>
      <c r="M114">
        <f t="shared" ca="1" si="9"/>
        <v>0</v>
      </c>
      <c r="N114" t="e">
        <f ca="1">VLOOKUP(M114,Key!J$2:K$101,2,FALSE)</f>
        <v>#N/A</v>
      </c>
      <c r="O114" t="e" cm="1">
        <f t="array" ref="O114">_xlfn.IFS(COUNTIF('Survey Data'!J114:P114,"Yes")&gt;1,4,'Survey Data'!P114="Yes",1,'Survey Data'!L114="Yes",2,'Survey Data'!M114="Yes",3,'Survey Data'!J114="Yes",4,'Survey Data'!K114="Yes",4,'Survey Data'!N114="Yes",4)</f>
        <v>#N/A</v>
      </c>
      <c r="P114" t="e">
        <f t="shared" ca="1" si="10"/>
        <v>#N/A</v>
      </c>
      <c r="Q114">
        <f t="shared" ca="1" si="11"/>
        <v>1</v>
      </c>
      <c r="R114" t="b">
        <f t="shared" ca="1" si="12"/>
        <v>1</v>
      </c>
      <c r="S114" t="str">
        <f t="shared" ca="1" si="13"/>
        <v/>
      </c>
      <c r="T114" t="e">
        <f ca="1">_xlfn.XLOOKUP(P114,'Depression Treatment'!A$2:A$33,'Depression Treatment'!I$2:I$33,0)*S114</f>
        <v>#N/A</v>
      </c>
      <c r="U114">
        <f>IF(LEFT('Survey Data'!I114,8)="Employed",1,0)</f>
        <v>0</v>
      </c>
      <c r="V114" s="33" t="e">
        <f ca="1">S114*(U114*(T114*VLOOKUP(N114,'Depression Treatment'!F$38:I$41,3,FALSE)+(1-T114)*VLOOKUP(N114,'Depression Treatment'!F$38:I$41,4,FALSE))+(1-U114)*(T114*VLOOKUP(N114,'Depression Treatment'!F$43:I$46,3,FALSE)+(1-T114)*VLOOKUP(N114,'Depression Treatment'!F$43:I$46,4,FALSE)))</f>
        <v>#VALUE!</v>
      </c>
      <c r="W114" s="33">
        <f t="shared" ca="1" si="14"/>
        <v>0</v>
      </c>
    </row>
    <row r="115" spans="1:23" x14ac:dyDescent="0.3">
      <c r="A115">
        <f t="shared" si="15"/>
        <v>113</v>
      </c>
      <c r="B115" s="15" t="str">
        <f ca="1">_xlfn.XLOOKUP(OFFSET('Survey Data'!$A$2,A115,0),Key!A$2:A$5,Key!B$2:B$5,"")</f>
        <v/>
      </c>
      <c r="C115" s="15">
        <f ca="1">_xlfn.XLOOKUP(OFFSET('Survey Data'!B$2,$A115,0),Key!$D$2:$D$6,Key!$E$2:$E$6,-25)</f>
        <v>-25</v>
      </c>
      <c r="D115" s="15">
        <f ca="1">_xlfn.XLOOKUP(OFFSET('Survey Data'!C$2,$A115,0),Key!$D$2:$D$6,Key!$E$2:$E$6,-25)</f>
        <v>-25</v>
      </c>
      <c r="E115" s="15">
        <f ca="1">_xlfn.XLOOKUP(OFFSET('Survey Data'!D$2,$A115,0),Key!$D$2:$D$6,Key!$E$2:$E$6,-25)</f>
        <v>-25</v>
      </c>
      <c r="F115" s="15">
        <f ca="1">_xlfn.XLOOKUP(OFFSET('Survey Data'!E$2,$A115,0),Key!$D$2:$D$6,Key!$E$2:$E$6,-25)</f>
        <v>-25</v>
      </c>
      <c r="G115" s="15">
        <f ca="1">_xlfn.XLOOKUP(OFFSET('Survey Data'!F$2,$A115,0),Key!$D$2:$D$6,Key!$E$2:$E$6,-25)</f>
        <v>-25</v>
      </c>
      <c r="H115" s="15">
        <f ca="1">_xlfn.XLOOKUP(OFFSET('Survey Data'!G$2,$A115,0),Key!$D$2:$D$6,Key!$E$2:$E$6,-25)</f>
        <v>-25</v>
      </c>
      <c r="I115" s="15">
        <f ca="1">OFFSET('Survey Data'!$H$2,A115,0)</f>
        <v>0</v>
      </c>
      <c r="J115" s="15" t="str">
        <f ca="1">_xlfn.XLOOKUP(OFFSET('Survey Data'!$R$2,A115,0),Key!$G$2:$G$3,Key!$H$2:$H$3,"")</f>
        <v/>
      </c>
      <c r="L115">
        <f t="shared" ca="1" si="8"/>
        <v>-150</v>
      </c>
      <c r="M115">
        <f t="shared" ca="1" si="9"/>
        <v>0</v>
      </c>
      <c r="N115" t="e">
        <f ca="1">VLOOKUP(M115,Key!J$2:K$101,2,FALSE)</f>
        <v>#N/A</v>
      </c>
      <c r="O115" t="e" cm="1">
        <f t="array" ref="O115">_xlfn.IFS(COUNTIF('Survey Data'!J115:P115,"Yes")&gt;1,4,'Survey Data'!P115="Yes",1,'Survey Data'!L115="Yes",2,'Survey Data'!M115="Yes",3,'Survey Data'!J115="Yes",4,'Survey Data'!K115="Yes",4,'Survey Data'!N115="Yes",4)</f>
        <v>#N/A</v>
      </c>
      <c r="P115" t="e">
        <f t="shared" ca="1" si="10"/>
        <v>#N/A</v>
      </c>
      <c r="Q115">
        <f t="shared" ca="1" si="11"/>
        <v>1</v>
      </c>
      <c r="R115" t="b">
        <f t="shared" ca="1" si="12"/>
        <v>1</v>
      </c>
      <c r="S115" t="str">
        <f t="shared" ca="1" si="13"/>
        <v/>
      </c>
      <c r="T115" t="e">
        <f ca="1">_xlfn.XLOOKUP(P115,'Depression Treatment'!A$2:A$33,'Depression Treatment'!I$2:I$33,0)*S115</f>
        <v>#N/A</v>
      </c>
      <c r="U115">
        <f>IF(LEFT('Survey Data'!I115,8)="Employed",1,0)</f>
        <v>0</v>
      </c>
      <c r="V115" s="33" t="e">
        <f ca="1">S115*(U115*(T115*VLOOKUP(N115,'Depression Treatment'!F$38:I$41,3,FALSE)+(1-T115)*VLOOKUP(N115,'Depression Treatment'!F$38:I$41,4,FALSE))+(1-U115)*(T115*VLOOKUP(N115,'Depression Treatment'!F$43:I$46,3,FALSE)+(1-T115)*VLOOKUP(N115,'Depression Treatment'!F$43:I$46,4,FALSE)))</f>
        <v>#VALUE!</v>
      </c>
      <c r="W115" s="33">
        <f t="shared" ca="1" si="14"/>
        <v>0</v>
      </c>
    </row>
    <row r="116" spans="1:23" x14ac:dyDescent="0.3">
      <c r="A116">
        <f t="shared" si="15"/>
        <v>114</v>
      </c>
      <c r="B116" s="15" t="str">
        <f ca="1">_xlfn.XLOOKUP(OFFSET('Survey Data'!$A$2,A116,0),Key!A$2:A$5,Key!B$2:B$5,"")</f>
        <v/>
      </c>
      <c r="C116" s="15">
        <f ca="1">_xlfn.XLOOKUP(OFFSET('Survey Data'!B$2,$A116,0),Key!$D$2:$D$6,Key!$E$2:$E$6,-25)</f>
        <v>-25</v>
      </c>
      <c r="D116" s="15">
        <f ca="1">_xlfn.XLOOKUP(OFFSET('Survey Data'!C$2,$A116,0),Key!$D$2:$D$6,Key!$E$2:$E$6,-25)</f>
        <v>-25</v>
      </c>
      <c r="E116" s="15">
        <f ca="1">_xlfn.XLOOKUP(OFFSET('Survey Data'!D$2,$A116,0),Key!$D$2:$D$6,Key!$E$2:$E$6,-25)</f>
        <v>-25</v>
      </c>
      <c r="F116" s="15">
        <f ca="1">_xlfn.XLOOKUP(OFFSET('Survey Data'!E$2,$A116,0),Key!$D$2:$D$6,Key!$E$2:$E$6,-25)</f>
        <v>-25</v>
      </c>
      <c r="G116" s="15">
        <f ca="1">_xlfn.XLOOKUP(OFFSET('Survey Data'!F$2,$A116,0),Key!$D$2:$D$6,Key!$E$2:$E$6,-25)</f>
        <v>-25</v>
      </c>
      <c r="H116" s="15">
        <f ca="1">_xlfn.XLOOKUP(OFFSET('Survey Data'!G$2,$A116,0),Key!$D$2:$D$6,Key!$E$2:$E$6,-25)</f>
        <v>-25</v>
      </c>
      <c r="I116" s="15">
        <f ca="1">OFFSET('Survey Data'!$H$2,A116,0)</f>
        <v>0</v>
      </c>
      <c r="J116" s="15" t="str">
        <f ca="1">_xlfn.XLOOKUP(OFFSET('Survey Data'!$R$2,A116,0),Key!$G$2:$G$3,Key!$H$2:$H$3,"")</f>
        <v/>
      </c>
      <c r="L116">
        <f t="shared" ca="1" si="8"/>
        <v>-150</v>
      </c>
      <c r="M116">
        <f t="shared" ca="1" si="9"/>
        <v>0</v>
      </c>
      <c r="N116" t="e">
        <f ca="1">VLOOKUP(M116,Key!J$2:K$101,2,FALSE)</f>
        <v>#N/A</v>
      </c>
      <c r="O116" t="e" cm="1">
        <f t="array" ref="O116">_xlfn.IFS(COUNTIF('Survey Data'!J116:P116,"Yes")&gt;1,4,'Survey Data'!P116="Yes",1,'Survey Data'!L116="Yes",2,'Survey Data'!M116="Yes",3,'Survey Data'!J116="Yes",4,'Survey Data'!K116="Yes",4,'Survey Data'!N116="Yes",4)</f>
        <v>#N/A</v>
      </c>
      <c r="P116" t="e">
        <f t="shared" ca="1" si="10"/>
        <v>#N/A</v>
      </c>
      <c r="Q116">
        <f t="shared" ca="1" si="11"/>
        <v>1</v>
      </c>
      <c r="R116" t="b">
        <f t="shared" ca="1" si="12"/>
        <v>1</v>
      </c>
      <c r="S116" t="str">
        <f t="shared" ca="1" si="13"/>
        <v/>
      </c>
      <c r="T116" t="e">
        <f ca="1">_xlfn.XLOOKUP(P116,'Depression Treatment'!A$2:A$33,'Depression Treatment'!I$2:I$33,0)*S116</f>
        <v>#N/A</v>
      </c>
      <c r="U116">
        <f>IF(LEFT('Survey Data'!I116,8)="Employed",1,0)</f>
        <v>0</v>
      </c>
      <c r="V116" s="33" t="e">
        <f ca="1">S116*(U116*(T116*VLOOKUP(N116,'Depression Treatment'!F$38:I$41,3,FALSE)+(1-T116)*VLOOKUP(N116,'Depression Treatment'!F$38:I$41,4,FALSE))+(1-U116)*(T116*VLOOKUP(N116,'Depression Treatment'!F$43:I$46,3,FALSE)+(1-T116)*VLOOKUP(N116,'Depression Treatment'!F$43:I$46,4,FALSE)))</f>
        <v>#VALUE!</v>
      </c>
      <c r="W116" s="33">
        <f t="shared" ca="1" si="14"/>
        <v>0</v>
      </c>
    </row>
    <row r="117" spans="1:23" x14ac:dyDescent="0.3">
      <c r="A117">
        <f t="shared" si="15"/>
        <v>115</v>
      </c>
      <c r="B117" s="15" t="str">
        <f ca="1">_xlfn.XLOOKUP(OFFSET('Survey Data'!$A$2,A117,0),Key!A$2:A$5,Key!B$2:B$5,"")</f>
        <v/>
      </c>
      <c r="C117" s="15">
        <f ca="1">_xlfn.XLOOKUP(OFFSET('Survey Data'!B$2,$A117,0),Key!$D$2:$D$6,Key!$E$2:$E$6,-25)</f>
        <v>-25</v>
      </c>
      <c r="D117" s="15">
        <f ca="1">_xlfn.XLOOKUP(OFFSET('Survey Data'!C$2,$A117,0),Key!$D$2:$D$6,Key!$E$2:$E$6,-25)</f>
        <v>-25</v>
      </c>
      <c r="E117" s="15">
        <f ca="1">_xlfn.XLOOKUP(OFFSET('Survey Data'!D$2,$A117,0),Key!$D$2:$D$6,Key!$E$2:$E$6,-25)</f>
        <v>-25</v>
      </c>
      <c r="F117" s="15">
        <f ca="1">_xlfn.XLOOKUP(OFFSET('Survey Data'!E$2,$A117,0),Key!$D$2:$D$6,Key!$E$2:$E$6,-25)</f>
        <v>-25</v>
      </c>
      <c r="G117" s="15">
        <f ca="1">_xlfn.XLOOKUP(OFFSET('Survey Data'!F$2,$A117,0),Key!$D$2:$D$6,Key!$E$2:$E$6,-25)</f>
        <v>-25</v>
      </c>
      <c r="H117" s="15">
        <f ca="1">_xlfn.XLOOKUP(OFFSET('Survey Data'!G$2,$A117,0),Key!$D$2:$D$6,Key!$E$2:$E$6,-25)</f>
        <v>-25</v>
      </c>
      <c r="I117" s="15">
        <f ca="1">OFFSET('Survey Data'!$H$2,A117,0)</f>
        <v>0</v>
      </c>
      <c r="J117" s="15" t="str">
        <f ca="1">_xlfn.XLOOKUP(OFFSET('Survey Data'!$R$2,A117,0),Key!$G$2:$G$3,Key!$H$2:$H$3,"")</f>
        <v/>
      </c>
      <c r="L117">
        <f t="shared" ca="1" si="8"/>
        <v>-150</v>
      </c>
      <c r="M117">
        <f t="shared" ca="1" si="9"/>
        <v>0</v>
      </c>
      <c r="N117" t="e">
        <f ca="1">VLOOKUP(M117,Key!J$2:K$101,2,FALSE)</f>
        <v>#N/A</v>
      </c>
      <c r="O117" t="e" cm="1">
        <f t="array" ref="O117">_xlfn.IFS(COUNTIF('Survey Data'!J117:P117,"Yes")&gt;1,4,'Survey Data'!P117="Yes",1,'Survey Data'!L117="Yes",2,'Survey Data'!M117="Yes",3,'Survey Data'!J117="Yes",4,'Survey Data'!K117="Yes",4,'Survey Data'!N117="Yes",4)</f>
        <v>#N/A</v>
      </c>
      <c r="P117" t="e">
        <f t="shared" ca="1" si="10"/>
        <v>#N/A</v>
      </c>
      <c r="Q117">
        <f t="shared" ca="1" si="11"/>
        <v>1</v>
      </c>
      <c r="R117" t="b">
        <f t="shared" ca="1" si="12"/>
        <v>1</v>
      </c>
      <c r="S117" t="str">
        <f t="shared" ca="1" si="13"/>
        <v/>
      </c>
      <c r="T117" t="e">
        <f ca="1">_xlfn.XLOOKUP(P117,'Depression Treatment'!A$2:A$33,'Depression Treatment'!I$2:I$33,0)*S117</f>
        <v>#N/A</v>
      </c>
      <c r="U117">
        <f>IF(LEFT('Survey Data'!I117,8)="Employed",1,0)</f>
        <v>0</v>
      </c>
      <c r="V117" s="33" t="e">
        <f ca="1">S117*(U117*(T117*VLOOKUP(N117,'Depression Treatment'!F$38:I$41,3,FALSE)+(1-T117)*VLOOKUP(N117,'Depression Treatment'!F$38:I$41,4,FALSE))+(1-U117)*(T117*VLOOKUP(N117,'Depression Treatment'!F$43:I$46,3,FALSE)+(1-T117)*VLOOKUP(N117,'Depression Treatment'!F$43:I$46,4,FALSE)))</f>
        <v>#VALUE!</v>
      </c>
      <c r="W117" s="33">
        <f t="shared" ca="1" si="14"/>
        <v>0</v>
      </c>
    </row>
    <row r="118" spans="1:23" x14ac:dyDescent="0.3">
      <c r="A118">
        <f t="shared" si="15"/>
        <v>116</v>
      </c>
      <c r="B118" s="15" t="str">
        <f ca="1">_xlfn.XLOOKUP(OFFSET('Survey Data'!$A$2,A118,0),Key!A$2:A$5,Key!B$2:B$5,"")</f>
        <v/>
      </c>
      <c r="C118" s="15">
        <f ca="1">_xlfn.XLOOKUP(OFFSET('Survey Data'!B$2,$A118,0),Key!$D$2:$D$6,Key!$E$2:$E$6,-25)</f>
        <v>-25</v>
      </c>
      <c r="D118" s="15">
        <f ca="1">_xlfn.XLOOKUP(OFFSET('Survey Data'!C$2,$A118,0),Key!$D$2:$D$6,Key!$E$2:$E$6,-25)</f>
        <v>-25</v>
      </c>
      <c r="E118" s="15">
        <f ca="1">_xlfn.XLOOKUP(OFFSET('Survey Data'!D$2,$A118,0),Key!$D$2:$D$6,Key!$E$2:$E$6,-25)</f>
        <v>-25</v>
      </c>
      <c r="F118" s="15">
        <f ca="1">_xlfn.XLOOKUP(OFFSET('Survey Data'!E$2,$A118,0),Key!$D$2:$D$6,Key!$E$2:$E$6,-25)</f>
        <v>-25</v>
      </c>
      <c r="G118" s="15">
        <f ca="1">_xlfn.XLOOKUP(OFFSET('Survey Data'!F$2,$A118,0),Key!$D$2:$D$6,Key!$E$2:$E$6,-25)</f>
        <v>-25</v>
      </c>
      <c r="H118" s="15">
        <f ca="1">_xlfn.XLOOKUP(OFFSET('Survey Data'!G$2,$A118,0),Key!$D$2:$D$6,Key!$E$2:$E$6,-25)</f>
        <v>-25</v>
      </c>
      <c r="I118" s="15">
        <f ca="1">OFFSET('Survey Data'!$H$2,A118,0)</f>
        <v>0</v>
      </c>
      <c r="J118" s="15" t="str">
        <f ca="1">_xlfn.XLOOKUP(OFFSET('Survey Data'!$R$2,A118,0),Key!$G$2:$G$3,Key!$H$2:$H$3,"")</f>
        <v/>
      </c>
      <c r="L118">
        <f t="shared" ca="1" si="8"/>
        <v>-150</v>
      </c>
      <c r="M118">
        <f t="shared" ca="1" si="9"/>
        <v>0</v>
      </c>
      <c r="N118" t="e">
        <f ca="1">VLOOKUP(M118,Key!J$2:K$101,2,FALSE)</f>
        <v>#N/A</v>
      </c>
      <c r="O118" t="e" cm="1">
        <f t="array" ref="O118">_xlfn.IFS(COUNTIF('Survey Data'!J118:P118,"Yes")&gt;1,4,'Survey Data'!P118="Yes",1,'Survey Data'!L118="Yes",2,'Survey Data'!M118="Yes",3,'Survey Data'!J118="Yes",4,'Survey Data'!K118="Yes",4,'Survey Data'!N118="Yes",4)</f>
        <v>#N/A</v>
      </c>
      <c r="P118" t="e">
        <f t="shared" ca="1" si="10"/>
        <v>#N/A</v>
      </c>
      <c r="Q118">
        <f t="shared" ca="1" si="11"/>
        <v>1</v>
      </c>
      <c r="R118" t="b">
        <f t="shared" ca="1" si="12"/>
        <v>1</v>
      </c>
      <c r="S118" t="str">
        <f t="shared" ca="1" si="13"/>
        <v/>
      </c>
      <c r="T118" t="e">
        <f ca="1">_xlfn.XLOOKUP(P118,'Depression Treatment'!A$2:A$33,'Depression Treatment'!I$2:I$33,0)*S118</f>
        <v>#N/A</v>
      </c>
      <c r="U118">
        <f>IF(LEFT('Survey Data'!I118,8)="Employed",1,0)</f>
        <v>0</v>
      </c>
      <c r="V118" s="33" t="e">
        <f ca="1">S118*(U118*(T118*VLOOKUP(N118,'Depression Treatment'!F$38:I$41,3,FALSE)+(1-T118)*VLOOKUP(N118,'Depression Treatment'!F$38:I$41,4,FALSE))+(1-U118)*(T118*VLOOKUP(N118,'Depression Treatment'!F$43:I$46,3,FALSE)+(1-T118)*VLOOKUP(N118,'Depression Treatment'!F$43:I$46,4,FALSE)))</f>
        <v>#VALUE!</v>
      </c>
      <c r="W118" s="33">
        <f t="shared" ca="1" si="14"/>
        <v>0</v>
      </c>
    </row>
    <row r="119" spans="1:23" x14ac:dyDescent="0.3">
      <c r="A119">
        <f t="shared" si="15"/>
        <v>117</v>
      </c>
      <c r="B119" s="15" t="str">
        <f ca="1">_xlfn.XLOOKUP(OFFSET('Survey Data'!$A$2,A119,0),Key!A$2:A$5,Key!B$2:B$5,"")</f>
        <v/>
      </c>
      <c r="C119" s="15">
        <f ca="1">_xlfn.XLOOKUP(OFFSET('Survey Data'!B$2,$A119,0),Key!$D$2:$D$6,Key!$E$2:$E$6,-25)</f>
        <v>-25</v>
      </c>
      <c r="D119" s="15">
        <f ca="1">_xlfn.XLOOKUP(OFFSET('Survey Data'!C$2,$A119,0),Key!$D$2:$D$6,Key!$E$2:$E$6,-25)</f>
        <v>-25</v>
      </c>
      <c r="E119" s="15">
        <f ca="1">_xlfn.XLOOKUP(OFFSET('Survey Data'!D$2,$A119,0),Key!$D$2:$D$6,Key!$E$2:$E$6,-25)</f>
        <v>-25</v>
      </c>
      <c r="F119" s="15">
        <f ca="1">_xlfn.XLOOKUP(OFFSET('Survey Data'!E$2,$A119,0),Key!$D$2:$D$6,Key!$E$2:$E$6,-25)</f>
        <v>-25</v>
      </c>
      <c r="G119" s="15">
        <f ca="1">_xlfn.XLOOKUP(OFFSET('Survey Data'!F$2,$A119,0),Key!$D$2:$D$6,Key!$E$2:$E$6,-25)</f>
        <v>-25</v>
      </c>
      <c r="H119" s="15">
        <f ca="1">_xlfn.XLOOKUP(OFFSET('Survey Data'!G$2,$A119,0),Key!$D$2:$D$6,Key!$E$2:$E$6,-25)</f>
        <v>-25</v>
      </c>
      <c r="I119" s="15">
        <f ca="1">OFFSET('Survey Data'!$H$2,A119,0)</f>
        <v>0</v>
      </c>
      <c r="J119" s="15" t="str">
        <f ca="1">_xlfn.XLOOKUP(OFFSET('Survey Data'!$R$2,A119,0),Key!$G$2:$G$3,Key!$H$2:$H$3,"")</f>
        <v/>
      </c>
      <c r="L119">
        <f t="shared" ca="1" si="8"/>
        <v>-150</v>
      </c>
      <c r="M119">
        <f t="shared" ca="1" si="9"/>
        <v>0</v>
      </c>
      <c r="N119" t="e">
        <f ca="1">VLOOKUP(M119,Key!J$2:K$101,2,FALSE)</f>
        <v>#N/A</v>
      </c>
      <c r="O119" t="e" cm="1">
        <f t="array" ref="O119">_xlfn.IFS(COUNTIF('Survey Data'!J119:P119,"Yes")&gt;1,4,'Survey Data'!P119="Yes",1,'Survey Data'!L119="Yes",2,'Survey Data'!M119="Yes",3,'Survey Data'!J119="Yes",4,'Survey Data'!K119="Yes",4,'Survey Data'!N119="Yes",4)</f>
        <v>#N/A</v>
      </c>
      <c r="P119" t="e">
        <f t="shared" ca="1" si="10"/>
        <v>#N/A</v>
      </c>
      <c r="Q119">
        <f t="shared" ca="1" si="11"/>
        <v>1</v>
      </c>
      <c r="R119" t="b">
        <f t="shared" ca="1" si="12"/>
        <v>1</v>
      </c>
      <c r="S119" t="str">
        <f t="shared" ca="1" si="13"/>
        <v/>
      </c>
      <c r="T119" t="e">
        <f ca="1">_xlfn.XLOOKUP(P119,'Depression Treatment'!A$2:A$33,'Depression Treatment'!I$2:I$33,0)*S119</f>
        <v>#N/A</v>
      </c>
      <c r="U119">
        <f>IF(LEFT('Survey Data'!I119,8)="Employed",1,0)</f>
        <v>0</v>
      </c>
      <c r="V119" s="33" t="e">
        <f ca="1">S119*(U119*(T119*VLOOKUP(N119,'Depression Treatment'!F$38:I$41,3,FALSE)+(1-T119)*VLOOKUP(N119,'Depression Treatment'!F$38:I$41,4,FALSE))+(1-U119)*(T119*VLOOKUP(N119,'Depression Treatment'!F$43:I$46,3,FALSE)+(1-T119)*VLOOKUP(N119,'Depression Treatment'!F$43:I$46,4,FALSE)))</f>
        <v>#VALUE!</v>
      </c>
      <c r="W119" s="33">
        <f t="shared" ca="1" si="14"/>
        <v>0</v>
      </c>
    </row>
    <row r="120" spans="1:23" x14ac:dyDescent="0.3">
      <c r="A120">
        <f t="shared" si="15"/>
        <v>118</v>
      </c>
      <c r="B120" s="15" t="str">
        <f ca="1">_xlfn.XLOOKUP(OFFSET('Survey Data'!$A$2,A120,0),Key!A$2:A$5,Key!B$2:B$5,"")</f>
        <v/>
      </c>
      <c r="C120" s="15">
        <f ca="1">_xlfn.XLOOKUP(OFFSET('Survey Data'!B$2,$A120,0),Key!$D$2:$D$6,Key!$E$2:$E$6,-25)</f>
        <v>-25</v>
      </c>
      <c r="D120" s="15">
        <f ca="1">_xlfn.XLOOKUP(OFFSET('Survey Data'!C$2,$A120,0),Key!$D$2:$D$6,Key!$E$2:$E$6,-25)</f>
        <v>-25</v>
      </c>
      <c r="E120" s="15">
        <f ca="1">_xlfn.XLOOKUP(OFFSET('Survey Data'!D$2,$A120,0),Key!$D$2:$D$6,Key!$E$2:$E$6,-25)</f>
        <v>-25</v>
      </c>
      <c r="F120" s="15">
        <f ca="1">_xlfn.XLOOKUP(OFFSET('Survey Data'!E$2,$A120,0),Key!$D$2:$D$6,Key!$E$2:$E$6,-25)</f>
        <v>-25</v>
      </c>
      <c r="G120" s="15">
        <f ca="1">_xlfn.XLOOKUP(OFFSET('Survey Data'!F$2,$A120,0),Key!$D$2:$D$6,Key!$E$2:$E$6,-25)</f>
        <v>-25</v>
      </c>
      <c r="H120" s="15">
        <f ca="1">_xlfn.XLOOKUP(OFFSET('Survey Data'!G$2,$A120,0),Key!$D$2:$D$6,Key!$E$2:$E$6,-25)</f>
        <v>-25</v>
      </c>
      <c r="I120" s="15">
        <f ca="1">OFFSET('Survey Data'!$H$2,A120,0)</f>
        <v>0</v>
      </c>
      <c r="J120" s="15" t="str">
        <f ca="1">_xlfn.XLOOKUP(OFFSET('Survey Data'!$R$2,A120,0),Key!$G$2:$G$3,Key!$H$2:$H$3,"")</f>
        <v/>
      </c>
      <c r="L120">
        <f t="shared" ca="1" si="8"/>
        <v>-150</v>
      </c>
      <c r="M120">
        <f t="shared" ca="1" si="9"/>
        <v>0</v>
      </c>
      <c r="N120" t="e">
        <f ca="1">VLOOKUP(M120,Key!J$2:K$101,2,FALSE)</f>
        <v>#N/A</v>
      </c>
      <c r="O120" t="e" cm="1">
        <f t="array" ref="O120">_xlfn.IFS(COUNTIF('Survey Data'!J120:P120,"Yes")&gt;1,4,'Survey Data'!P120="Yes",1,'Survey Data'!L120="Yes",2,'Survey Data'!M120="Yes",3,'Survey Data'!J120="Yes",4,'Survey Data'!K120="Yes",4,'Survey Data'!N120="Yes",4)</f>
        <v>#N/A</v>
      </c>
      <c r="P120" t="e">
        <f t="shared" ca="1" si="10"/>
        <v>#N/A</v>
      </c>
      <c r="Q120">
        <f t="shared" ca="1" si="11"/>
        <v>1</v>
      </c>
      <c r="R120" t="b">
        <f t="shared" ca="1" si="12"/>
        <v>1</v>
      </c>
      <c r="S120" t="str">
        <f t="shared" ca="1" si="13"/>
        <v/>
      </c>
      <c r="T120" t="e">
        <f ca="1">_xlfn.XLOOKUP(P120,'Depression Treatment'!A$2:A$33,'Depression Treatment'!I$2:I$33,0)*S120</f>
        <v>#N/A</v>
      </c>
      <c r="U120">
        <f>IF(LEFT('Survey Data'!I120,8)="Employed",1,0)</f>
        <v>0</v>
      </c>
      <c r="V120" s="33" t="e">
        <f ca="1">S120*(U120*(T120*VLOOKUP(N120,'Depression Treatment'!F$38:I$41,3,FALSE)+(1-T120)*VLOOKUP(N120,'Depression Treatment'!F$38:I$41,4,FALSE))+(1-U120)*(T120*VLOOKUP(N120,'Depression Treatment'!F$43:I$46,3,FALSE)+(1-T120)*VLOOKUP(N120,'Depression Treatment'!F$43:I$46,4,FALSE)))</f>
        <v>#VALUE!</v>
      </c>
      <c r="W120" s="33">
        <f t="shared" ca="1" si="14"/>
        <v>0</v>
      </c>
    </row>
    <row r="121" spans="1:23" x14ac:dyDescent="0.3">
      <c r="A121">
        <f t="shared" si="15"/>
        <v>119</v>
      </c>
      <c r="B121" s="15" t="str">
        <f ca="1">_xlfn.XLOOKUP(OFFSET('Survey Data'!$A$2,A121,0),Key!A$2:A$5,Key!B$2:B$5,"")</f>
        <v/>
      </c>
      <c r="C121" s="15">
        <f ca="1">_xlfn.XLOOKUP(OFFSET('Survey Data'!B$2,$A121,0),Key!$D$2:$D$6,Key!$E$2:$E$6,-25)</f>
        <v>-25</v>
      </c>
      <c r="D121" s="15">
        <f ca="1">_xlfn.XLOOKUP(OFFSET('Survey Data'!C$2,$A121,0),Key!$D$2:$D$6,Key!$E$2:$E$6,-25)</f>
        <v>-25</v>
      </c>
      <c r="E121" s="15">
        <f ca="1">_xlfn.XLOOKUP(OFFSET('Survey Data'!D$2,$A121,0),Key!$D$2:$D$6,Key!$E$2:$E$6,-25)</f>
        <v>-25</v>
      </c>
      <c r="F121" s="15">
        <f ca="1">_xlfn.XLOOKUP(OFFSET('Survey Data'!E$2,$A121,0),Key!$D$2:$D$6,Key!$E$2:$E$6,-25)</f>
        <v>-25</v>
      </c>
      <c r="G121" s="15">
        <f ca="1">_xlfn.XLOOKUP(OFFSET('Survey Data'!F$2,$A121,0),Key!$D$2:$D$6,Key!$E$2:$E$6,-25)</f>
        <v>-25</v>
      </c>
      <c r="H121" s="15">
        <f ca="1">_xlfn.XLOOKUP(OFFSET('Survey Data'!G$2,$A121,0),Key!$D$2:$D$6,Key!$E$2:$E$6,-25)</f>
        <v>-25</v>
      </c>
      <c r="I121" s="15">
        <f ca="1">OFFSET('Survey Data'!$H$2,A121,0)</f>
        <v>0</v>
      </c>
      <c r="J121" s="15" t="str">
        <f ca="1">_xlfn.XLOOKUP(OFFSET('Survey Data'!$R$2,A121,0),Key!$G$2:$G$3,Key!$H$2:$H$3,"")</f>
        <v/>
      </c>
      <c r="L121">
        <f t="shared" ca="1" si="8"/>
        <v>-150</v>
      </c>
      <c r="M121">
        <f t="shared" ca="1" si="9"/>
        <v>0</v>
      </c>
      <c r="N121" t="e">
        <f ca="1">VLOOKUP(M121,Key!J$2:K$101,2,FALSE)</f>
        <v>#N/A</v>
      </c>
      <c r="O121" t="e" cm="1">
        <f t="array" ref="O121">_xlfn.IFS(COUNTIF('Survey Data'!J121:P121,"Yes")&gt;1,4,'Survey Data'!P121="Yes",1,'Survey Data'!L121="Yes",2,'Survey Data'!M121="Yes",3,'Survey Data'!J121="Yes",4,'Survey Data'!K121="Yes",4,'Survey Data'!N121="Yes",4)</f>
        <v>#N/A</v>
      </c>
      <c r="P121" t="e">
        <f t="shared" ca="1" si="10"/>
        <v>#N/A</v>
      </c>
      <c r="Q121">
        <f t="shared" ca="1" si="11"/>
        <v>1</v>
      </c>
      <c r="R121" t="b">
        <f t="shared" ca="1" si="12"/>
        <v>1</v>
      </c>
      <c r="S121" t="str">
        <f t="shared" ca="1" si="13"/>
        <v/>
      </c>
      <c r="T121" t="e">
        <f ca="1">_xlfn.XLOOKUP(P121,'Depression Treatment'!A$2:A$33,'Depression Treatment'!I$2:I$33,0)*S121</f>
        <v>#N/A</v>
      </c>
      <c r="U121">
        <f>IF(LEFT('Survey Data'!I121,8)="Employed",1,0)</f>
        <v>0</v>
      </c>
      <c r="V121" s="33" t="e">
        <f ca="1">S121*(U121*(T121*VLOOKUP(N121,'Depression Treatment'!F$38:I$41,3,FALSE)+(1-T121)*VLOOKUP(N121,'Depression Treatment'!F$38:I$41,4,FALSE))+(1-U121)*(T121*VLOOKUP(N121,'Depression Treatment'!F$43:I$46,3,FALSE)+(1-T121)*VLOOKUP(N121,'Depression Treatment'!F$43:I$46,4,FALSE)))</f>
        <v>#VALUE!</v>
      </c>
      <c r="W121" s="33">
        <f t="shared" ca="1" si="14"/>
        <v>0</v>
      </c>
    </row>
    <row r="122" spans="1:23" x14ac:dyDescent="0.3">
      <c r="A122">
        <f t="shared" si="15"/>
        <v>120</v>
      </c>
      <c r="B122" s="15" t="str">
        <f ca="1">_xlfn.XLOOKUP(OFFSET('Survey Data'!$A$2,A122,0),Key!A$2:A$5,Key!B$2:B$5,"")</f>
        <v/>
      </c>
      <c r="C122" s="15">
        <f ca="1">_xlfn.XLOOKUP(OFFSET('Survey Data'!B$2,$A122,0),Key!$D$2:$D$6,Key!$E$2:$E$6,-25)</f>
        <v>-25</v>
      </c>
      <c r="D122" s="15">
        <f ca="1">_xlfn.XLOOKUP(OFFSET('Survey Data'!C$2,$A122,0),Key!$D$2:$D$6,Key!$E$2:$E$6,-25)</f>
        <v>-25</v>
      </c>
      <c r="E122" s="15">
        <f ca="1">_xlfn.XLOOKUP(OFFSET('Survey Data'!D$2,$A122,0),Key!$D$2:$D$6,Key!$E$2:$E$6,-25)</f>
        <v>-25</v>
      </c>
      <c r="F122" s="15">
        <f ca="1">_xlfn.XLOOKUP(OFFSET('Survey Data'!E$2,$A122,0),Key!$D$2:$D$6,Key!$E$2:$E$6,-25)</f>
        <v>-25</v>
      </c>
      <c r="G122" s="15">
        <f ca="1">_xlfn.XLOOKUP(OFFSET('Survey Data'!F$2,$A122,0),Key!$D$2:$D$6,Key!$E$2:$E$6,-25)</f>
        <v>-25</v>
      </c>
      <c r="H122" s="15">
        <f ca="1">_xlfn.XLOOKUP(OFFSET('Survey Data'!G$2,$A122,0),Key!$D$2:$D$6,Key!$E$2:$E$6,-25)</f>
        <v>-25</v>
      </c>
      <c r="I122" s="15">
        <f ca="1">OFFSET('Survey Data'!$H$2,A122,0)</f>
        <v>0</v>
      </c>
      <c r="J122" s="15" t="str">
        <f ca="1">_xlfn.XLOOKUP(OFFSET('Survey Data'!$R$2,A122,0),Key!$G$2:$G$3,Key!$H$2:$H$3,"")</f>
        <v/>
      </c>
      <c r="L122">
        <f t="shared" ca="1" si="8"/>
        <v>-150</v>
      </c>
      <c r="M122">
        <f t="shared" ca="1" si="9"/>
        <v>0</v>
      </c>
      <c r="N122" t="e">
        <f ca="1">VLOOKUP(M122,Key!J$2:K$101,2,FALSE)</f>
        <v>#N/A</v>
      </c>
      <c r="O122" t="e" cm="1">
        <f t="array" ref="O122">_xlfn.IFS(COUNTIF('Survey Data'!J122:P122,"Yes")&gt;1,4,'Survey Data'!P122="Yes",1,'Survey Data'!L122="Yes",2,'Survey Data'!M122="Yes",3,'Survey Data'!J122="Yes",4,'Survey Data'!K122="Yes",4,'Survey Data'!N122="Yes",4)</f>
        <v>#N/A</v>
      </c>
      <c r="P122" t="e">
        <f t="shared" ca="1" si="10"/>
        <v>#N/A</v>
      </c>
      <c r="Q122">
        <f t="shared" ca="1" si="11"/>
        <v>1</v>
      </c>
      <c r="R122" t="b">
        <f t="shared" ca="1" si="12"/>
        <v>1</v>
      </c>
      <c r="S122" t="str">
        <f t="shared" ca="1" si="13"/>
        <v/>
      </c>
      <c r="T122" t="e">
        <f ca="1">_xlfn.XLOOKUP(P122,'Depression Treatment'!A$2:A$33,'Depression Treatment'!I$2:I$33,0)*S122</f>
        <v>#N/A</v>
      </c>
      <c r="U122">
        <f>IF(LEFT('Survey Data'!I122,8)="Employed",1,0)</f>
        <v>0</v>
      </c>
      <c r="V122" s="33" t="e">
        <f ca="1">S122*(U122*(T122*VLOOKUP(N122,'Depression Treatment'!F$38:I$41,3,FALSE)+(1-T122)*VLOOKUP(N122,'Depression Treatment'!F$38:I$41,4,FALSE))+(1-U122)*(T122*VLOOKUP(N122,'Depression Treatment'!F$43:I$46,3,FALSE)+(1-T122)*VLOOKUP(N122,'Depression Treatment'!F$43:I$46,4,FALSE)))</f>
        <v>#VALUE!</v>
      </c>
      <c r="W122" s="33">
        <f t="shared" ca="1" si="14"/>
        <v>0</v>
      </c>
    </row>
    <row r="123" spans="1:23" x14ac:dyDescent="0.3">
      <c r="A123">
        <f t="shared" si="15"/>
        <v>121</v>
      </c>
      <c r="B123" s="15" t="str">
        <f ca="1">_xlfn.XLOOKUP(OFFSET('Survey Data'!$A$2,A123,0),Key!A$2:A$5,Key!B$2:B$5,"")</f>
        <v/>
      </c>
      <c r="C123" s="15">
        <f ca="1">_xlfn.XLOOKUP(OFFSET('Survey Data'!B$2,$A123,0),Key!$D$2:$D$6,Key!$E$2:$E$6,-25)</f>
        <v>-25</v>
      </c>
      <c r="D123" s="15">
        <f ca="1">_xlfn.XLOOKUP(OFFSET('Survey Data'!C$2,$A123,0),Key!$D$2:$D$6,Key!$E$2:$E$6,-25)</f>
        <v>-25</v>
      </c>
      <c r="E123" s="15">
        <f ca="1">_xlfn.XLOOKUP(OFFSET('Survey Data'!D$2,$A123,0),Key!$D$2:$D$6,Key!$E$2:$E$6,-25)</f>
        <v>-25</v>
      </c>
      <c r="F123" s="15">
        <f ca="1">_xlfn.XLOOKUP(OFFSET('Survey Data'!E$2,$A123,0),Key!$D$2:$D$6,Key!$E$2:$E$6,-25)</f>
        <v>-25</v>
      </c>
      <c r="G123" s="15">
        <f ca="1">_xlfn.XLOOKUP(OFFSET('Survey Data'!F$2,$A123,0),Key!$D$2:$D$6,Key!$E$2:$E$6,-25)</f>
        <v>-25</v>
      </c>
      <c r="H123" s="15">
        <f ca="1">_xlfn.XLOOKUP(OFFSET('Survey Data'!G$2,$A123,0),Key!$D$2:$D$6,Key!$E$2:$E$6,-25)</f>
        <v>-25</v>
      </c>
      <c r="I123" s="15">
        <f ca="1">OFFSET('Survey Data'!$H$2,A123,0)</f>
        <v>0</v>
      </c>
      <c r="J123" s="15" t="str">
        <f ca="1">_xlfn.XLOOKUP(OFFSET('Survey Data'!$R$2,A123,0),Key!$G$2:$G$3,Key!$H$2:$H$3,"")</f>
        <v/>
      </c>
      <c r="L123">
        <f t="shared" ca="1" si="8"/>
        <v>-150</v>
      </c>
      <c r="M123">
        <f t="shared" ca="1" si="9"/>
        <v>0</v>
      </c>
      <c r="N123" t="e">
        <f ca="1">VLOOKUP(M123,Key!J$2:K$101,2,FALSE)</f>
        <v>#N/A</v>
      </c>
      <c r="O123" t="e" cm="1">
        <f t="array" ref="O123">_xlfn.IFS(COUNTIF('Survey Data'!J123:P123,"Yes")&gt;1,4,'Survey Data'!P123="Yes",1,'Survey Data'!L123="Yes",2,'Survey Data'!M123="Yes",3,'Survey Data'!J123="Yes",4,'Survey Data'!K123="Yes",4,'Survey Data'!N123="Yes",4)</f>
        <v>#N/A</v>
      </c>
      <c r="P123" t="e">
        <f t="shared" ca="1" si="10"/>
        <v>#N/A</v>
      </c>
      <c r="Q123">
        <f t="shared" ca="1" si="11"/>
        <v>1</v>
      </c>
      <c r="R123" t="b">
        <f t="shared" ca="1" si="12"/>
        <v>1</v>
      </c>
      <c r="S123" t="str">
        <f t="shared" ca="1" si="13"/>
        <v/>
      </c>
      <c r="T123" t="e">
        <f ca="1">_xlfn.XLOOKUP(P123,'Depression Treatment'!A$2:A$33,'Depression Treatment'!I$2:I$33,0)*S123</f>
        <v>#N/A</v>
      </c>
      <c r="U123">
        <f>IF(LEFT('Survey Data'!I123,8)="Employed",1,0)</f>
        <v>0</v>
      </c>
      <c r="V123" s="33" t="e">
        <f ca="1">S123*(U123*(T123*VLOOKUP(N123,'Depression Treatment'!F$38:I$41,3,FALSE)+(1-T123)*VLOOKUP(N123,'Depression Treatment'!F$38:I$41,4,FALSE))+(1-U123)*(T123*VLOOKUP(N123,'Depression Treatment'!F$43:I$46,3,FALSE)+(1-T123)*VLOOKUP(N123,'Depression Treatment'!F$43:I$46,4,FALSE)))</f>
        <v>#VALUE!</v>
      </c>
      <c r="W123" s="33">
        <f t="shared" ca="1" si="14"/>
        <v>0</v>
      </c>
    </row>
    <row r="124" spans="1:23" x14ac:dyDescent="0.3">
      <c r="A124">
        <f t="shared" si="15"/>
        <v>122</v>
      </c>
      <c r="B124" s="15" t="str">
        <f ca="1">_xlfn.XLOOKUP(OFFSET('Survey Data'!$A$2,A124,0),Key!A$2:A$5,Key!B$2:B$5,"")</f>
        <v/>
      </c>
      <c r="C124" s="15">
        <f ca="1">_xlfn.XLOOKUP(OFFSET('Survey Data'!B$2,$A124,0),Key!$D$2:$D$6,Key!$E$2:$E$6,-25)</f>
        <v>-25</v>
      </c>
      <c r="D124" s="15">
        <f ca="1">_xlfn.XLOOKUP(OFFSET('Survey Data'!C$2,$A124,0),Key!$D$2:$D$6,Key!$E$2:$E$6,-25)</f>
        <v>-25</v>
      </c>
      <c r="E124" s="15">
        <f ca="1">_xlfn.XLOOKUP(OFFSET('Survey Data'!D$2,$A124,0),Key!$D$2:$D$6,Key!$E$2:$E$6,-25)</f>
        <v>-25</v>
      </c>
      <c r="F124" s="15">
        <f ca="1">_xlfn.XLOOKUP(OFFSET('Survey Data'!E$2,$A124,0),Key!$D$2:$D$6,Key!$E$2:$E$6,-25)</f>
        <v>-25</v>
      </c>
      <c r="G124" s="15">
        <f ca="1">_xlfn.XLOOKUP(OFFSET('Survey Data'!F$2,$A124,0),Key!$D$2:$D$6,Key!$E$2:$E$6,-25)</f>
        <v>-25</v>
      </c>
      <c r="H124" s="15">
        <f ca="1">_xlfn.XLOOKUP(OFFSET('Survey Data'!G$2,$A124,0),Key!$D$2:$D$6,Key!$E$2:$E$6,-25)</f>
        <v>-25</v>
      </c>
      <c r="I124" s="15">
        <f ca="1">OFFSET('Survey Data'!$H$2,A124,0)</f>
        <v>0</v>
      </c>
      <c r="J124" s="15" t="str">
        <f ca="1">_xlfn.XLOOKUP(OFFSET('Survey Data'!$R$2,A124,0),Key!$G$2:$G$3,Key!$H$2:$H$3,"")</f>
        <v/>
      </c>
      <c r="L124">
        <f t="shared" ca="1" si="8"/>
        <v>-150</v>
      </c>
      <c r="M124">
        <f t="shared" ca="1" si="9"/>
        <v>0</v>
      </c>
      <c r="N124" t="e">
        <f ca="1">VLOOKUP(M124,Key!J$2:K$101,2,FALSE)</f>
        <v>#N/A</v>
      </c>
      <c r="O124" t="e" cm="1">
        <f t="array" ref="O124">_xlfn.IFS(COUNTIF('Survey Data'!J124:P124,"Yes")&gt;1,4,'Survey Data'!P124="Yes",1,'Survey Data'!L124="Yes",2,'Survey Data'!M124="Yes",3,'Survey Data'!J124="Yes",4,'Survey Data'!K124="Yes",4,'Survey Data'!N124="Yes",4)</f>
        <v>#N/A</v>
      </c>
      <c r="P124" t="e">
        <f t="shared" ca="1" si="10"/>
        <v>#N/A</v>
      </c>
      <c r="Q124">
        <f t="shared" ca="1" si="11"/>
        <v>1</v>
      </c>
      <c r="R124" t="b">
        <f t="shared" ca="1" si="12"/>
        <v>1</v>
      </c>
      <c r="S124" t="str">
        <f t="shared" ca="1" si="13"/>
        <v/>
      </c>
      <c r="T124" t="e">
        <f ca="1">_xlfn.XLOOKUP(P124,'Depression Treatment'!A$2:A$33,'Depression Treatment'!I$2:I$33,0)*S124</f>
        <v>#N/A</v>
      </c>
      <c r="U124">
        <f>IF(LEFT('Survey Data'!I124,8)="Employed",1,0)</f>
        <v>0</v>
      </c>
      <c r="V124" s="33" t="e">
        <f ca="1">S124*(U124*(T124*VLOOKUP(N124,'Depression Treatment'!F$38:I$41,3,FALSE)+(1-T124)*VLOOKUP(N124,'Depression Treatment'!F$38:I$41,4,FALSE))+(1-U124)*(T124*VLOOKUP(N124,'Depression Treatment'!F$43:I$46,3,FALSE)+(1-T124)*VLOOKUP(N124,'Depression Treatment'!F$43:I$46,4,FALSE)))</f>
        <v>#VALUE!</v>
      </c>
      <c r="W124" s="33">
        <f t="shared" ca="1" si="14"/>
        <v>0</v>
      </c>
    </row>
    <row r="125" spans="1:23" x14ac:dyDescent="0.3">
      <c r="A125">
        <f t="shared" si="15"/>
        <v>123</v>
      </c>
      <c r="B125" s="15" t="str">
        <f ca="1">_xlfn.XLOOKUP(OFFSET('Survey Data'!$A$2,A125,0),Key!A$2:A$5,Key!B$2:B$5,"")</f>
        <v/>
      </c>
      <c r="C125" s="15">
        <f ca="1">_xlfn.XLOOKUP(OFFSET('Survey Data'!B$2,$A125,0),Key!$D$2:$D$6,Key!$E$2:$E$6,-25)</f>
        <v>-25</v>
      </c>
      <c r="D125" s="15">
        <f ca="1">_xlfn.XLOOKUP(OFFSET('Survey Data'!C$2,$A125,0),Key!$D$2:$D$6,Key!$E$2:$E$6,-25)</f>
        <v>-25</v>
      </c>
      <c r="E125" s="15">
        <f ca="1">_xlfn.XLOOKUP(OFFSET('Survey Data'!D$2,$A125,0),Key!$D$2:$D$6,Key!$E$2:$E$6,-25)</f>
        <v>-25</v>
      </c>
      <c r="F125" s="15">
        <f ca="1">_xlfn.XLOOKUP(OFFSET('Survey Data'!E$2,$A125,0),Key!$D$2:$D$6,Key!$E$2:$E$6,-25)</f>
        <v>-25</v>
      </c>
      <c r="G125" s="15">
        <f ca="1">_xlfn.XLOOKUP(OFFSET('Survey Data'!F$2,$A125,0),Key!$D$2:$D$6,Key!$E$2:$E$6,-25)</f>
        <v>-25</v>
      </c>
      <c r="H125" s="15">
        <f ca="1">_xlfn.XLOOKUP(OFFSET('Survey Data'!G$2,$A125,0),Key!$D$2:$D$6,Key!$E$2:$E$6,-25)</f>
        <v>-25</v>
      </c>
      <c r="I125" s="15">
        <f ca="1">OFFSET('Survey Data'!$H$2,A125,0)</f>
        <v>0</v>
      </c>
      <c r="J125" s="15" t="str">
        <f ca="1">_xlfn.XLOOKUP(OFFSET('Survey Data'!$R$2,A125,0),Key!$G$2:$G$3,Key!$H$2:$H$3,"")</f>
        <v/>
      </c>
      <c r="L125">
        <f t="shared" ca="1" si="8"/>
        <v>-150</v>
      </c>
      <c r="M125">
        <f t="shared" ca="1" si="9"/>
        <v>0</v>
      </c>
      <c r="N125" t="e">
        <f ca="1">VLOOKUP(M125,Key!J$2:K$101,2,FALSE)</f>
        <v>#N/A</v>
      </c>
      <c r="O125" t="e" cm="1">
        <f t="array" ref="O125">_xlfn.IFS(COUNTIF('Survey Data'!J125:P125,"Yes")&gt;1,4,'Survey Data'!P125="Yes",1,'Survey Data'!L125="Yes",2,'Survey Data'!M125="Yes",3,'Survey Data'!J125="Yes",4,'Survey Data'!K125="Yes",4,'Survey Data'!N125="Yes",4)</f>
        <v>#N/A</v>
      </c>
      <c r="P125" t="e">
        <f t="shared" ca="1" si="10"/>
        <v>#N/A</v>
      </c>
      <c r="Q125">
        <f t="shared" ca="1" si="11"/>
        <v>1</v>
      </c>
      <c r="R125" t="b">
        <f t="shared" ca="1" si="12"/>
        <v>1</v>
      </c>
      <c r="S125" t="str">
        <f t="shared" ca="1" si="13"/>
        <v/>
      </c>
      <c r="T125" t="e">
        <f ca="1">_xlfn.XLOOKUP(P125,'Depression Treatment'!A$2:A$33,'Depression Treatment'!I$2:I$33,0)*S125</f>
        <v>#N/A</v>
      </c>
      <c r="U125">
        <f>IF(LEFT('Survey Data'!I125,8)="Employed",1,0)</f>
        <v>0</v>
      </c>
      <c r="V125" s="33" t="e">
        <f ca="1">S125*(U125*(T125*VLOOKUP(N125,'Depression Treatment'!F$38:I$41,3,FALSE)+(1-T125)*VLOOKUP(N125,'Depression Treatment'!F$38:I$41,4,FALSE))+(1-U125)*(T125*VLOOKUP(N125,'Depression Treatment'!F$43:I$46,3,FALSE)+(1-T125)*VLOOKUP(N125,'Depression Treatment'!F$43:I$46,4,FALSE)))</f>
        <v>#VALUE!</v>
      </c>
      <c r="W125" s="33">
        <f t="shared" ca="1" si="14"/>
        <v>0</v>
      </c>
    </row>
    <row r="126" spans="1:23" x14ac:dyDescent="0.3">
      <c r="A126">
        <f t="shared" si="15"/>
        <v>124</v>
      </c>
      <c r="B126" s="15" t="str">
        <f ca="1">_xlfn.XLOOKUP(OFFSET('Survey Data'!$A$2,A126,0),Key!A$2:A$5,Key!B$2:B$5,"")</f>
        <v/>
      </c>
      <c r="C126" s="15">
        <f ca="1">_xlfn.XLOOKUP(OFFSET('Survey Data'!B$2,$A126,0),Key!$D$2:$D$6,Key!$E$2:$E$6,-25)</f>
        <v>-25</v>
      </c>
      <c r="D126" s="15">
        <f ca="1">_xlfn.XLOOKUP(OFFSET('Survey Data'!C$2,$A126,0),Key!$D$2:$D$6,Key!$E$2:$E$6,-25)</f>
        <v>-25</v>
      </c>
      <c r="E126" s="15">
        <f ca="1">_xlfn.XLOOKUP(OFFSET('Survey Data'!D$2,$A126,0),Key!$D$2:$D$6,Key!$E$2:$E$6,-25)</f>
        <v>-25</v>
      </c>
      <c r="F126" s="15">
        <f ca="1">_xlfn.XLOOKUP(OFFSET('Survey Data'!E$2,$A126,0),Key!$D$2:$D$6,Key!$E$2:$E$6,-25)</f>
        <v>-25</v>
      </c>
      <c r="G126" s="15">
        <f ca="1">_xlfn.XLOOKUP(OFFSET('Survey Data'!F$2,$A126,0),Key!$D$2:$D$6,Key!$E$2:$E$6,-25)</f>
        <v>-25</v>
      </c>
      <c r="H126" s="15">
        <f ca="1">_xlfn.XLOOKUP(OFFSET('Survey Data'!G$2,$A126,0),Key!$D$2:$D$6,Key!$E$2:$E$6,-25)</f>
        <v>-25</v>
      </c>
      <c r="I126" s="15">
        <f ca="1">OFFSET('Survey Data'!$H$2,A126,0)</f>
        <v>0</v>
      </c>
      <c r="J126" s="15" t="str">
        <f ca="1">_xlfn.XLOOKUP(OFFSET('Survey Data'!$R$2,A126,0),Key!$G$2:$G$3,Key!$H$2:$H$3,"")</f>
        <v/>
      </c>
      <c r="L126">
        <f t="shared" ca="1" si="8"/>
        <v>-150</v>
      </c>
      <c r="M126">
        <f t="shared" ca="1" si="9"/>
        <v>0</v>
      </c>
      <c r="N126" t="e">
        <f ca="1">VLOOKUP(M126,Key!J$2:K$101,2,FALSE)</f>
        <v>#N/A</v>
      </c>
      <c r="O126" t="e" cm="1">
        <f t="array" ref="O126">_xlfn.IFS(COUNTIF('Survey Data'!J126:P126,"Yes")&gt;1,4,'Survey Data'!P126="Yes",1,'Survey Data'!L126="Yes",2,'Survey Data'!M126="Yes",3,'Survey Data'!J126="Yes",4,'Survey Data'!K126="Yes",4,'Survey Data'!N126="Yes",4)</f>
        <v>#N/A</v>
      </c>
      <c r="P126" t="e">
        <f t="shared" ca="1" si="10"/>
        <v>#N/A</v>
      </c>
      <c r="Q126">
        <f t="shared" ca="1" si="11"/>
        <v>1</v>
      </c>
      <c r="R126" t="b">
        <f t="shared" ca="1" si="12"/>
        <v>1</v>
      </c>
      <c r="S126" t="str">
        <f t="shared" ca="1" si="13"/>
        <v/>
      </c>
      <c r="T126" t="e">
        <f ca="1">_xlfn.XLOOKUP(P126,'Depression Treatment'!A$2:A$33,'Depression Treatment'!I$2:I$33,0)*S126</f>
        <v>#N/A</v>
      </c>
      <c r="U126">
        <f>IF(LEFT('Survey Data'!I126,8)="Employed",1,0)</f>
        <v>0</v>
      </c>
      <c r="V126" s="33" t="e">
        <f ca="1">S126*(U126*(T126*VLOOKUP(N126,'Depression Treatment'!F$38:I$41,3,FALSE)+(1-T126)*VLOOKUP(N126,'Depression Treatment'!F$38:I$41,4,FALSE))+(1-U126)*(T126*VLOOKUP(N126,'Depression Treatment'!F$43:I$46,3,FALSE)+(1-T126)*VLOOKUP(N126,'Depression Treatment'!F$43:I$46,4,FALSE)))</f>
        <v>#VALUE!</v>
      </c>
      <c r="W126" s="33">
        <f t="shared" ca="1" si="14"/>
        <v>0</v>
      </c>
    </row>
    <row r="127" spans="1:23" x14ac:dyDescent="0.3">
      <c r="A127">
        <f t="shared" si="15"/>
        <v>125</v>
      </c>
      <c r="B127" s="15" t="str">
        <f ca="1">_xlfn.XLOOKUP(OFFSET('Survey Data'!$A$2,A127,0),Key!A$2:A$5,Key!B$2:B$5,"")</f>
        <v/>
      </c>
      <c r="C127" s="15">
        <f ca="1">_xlfn.XLOOKUP(OFFSET('Survey Data'!B$2,$A127,0),Key!$D$2:$D$6,Key!$E$2:$E$6,-25)</f>
        <v>-25</v>
      </c>
      <c r="D127" s="15">
        <f ca="1">_xlfn.XLOOKUP(OFFSET('Survey Data'!C$2,$A127,0),Key!$D$2:$D$6,Key!$E$2:$E$6,-25)</f>
        <v>-25</v>
      </c>
      <c r="E127" s="15">
        <f ca="1">_xlfn.XLOOKUP(OFFSET('Survey Data'!D$2,$A127,0),Key!$D$2:$D$6,Key!$E$2:$E$6,-25)</f>
        <v>-25</v>
      </c>
      <c r="F127" s="15">
        <f ca="1">_xlfn.XLOOKUP(OFFSET('Survey Data'!E$2,$A127,0),Key!$D$2:$D$6,Key!$E$2:$E$6,-25)</f>
        <v>-25</v>
      </c>
      <c r="G127" s="15">
        <f ca="1">_xlfn.XLOOKUP(OFFSET('Survey Data'!F$2,$A127,0),Key!$D$2:$D$6,Key!$E$2:$E$6,-25)</f>
        <v>-25</v>
      </c>
      <c r="H127" s="15">
        <f ca="1">_xlfn.XLOOKUP(OFFSET('Survey Data'!G$2,$A127,0),Key!$D$2:$D$6,Key!$E$2:$E$6,-25)</f>
        <v>-25</v>
      </c>
      <c r="I127" s="15">
        <f ca="1">OFFSET('Survey Data'!$H$2,A127,0)</f>
        <v>0</v>
      </c>
      <c r="J127" s="15" t="str">
        <f ca="1">_xlfn.XLOOKUP(OFFSET('Survey Data'!$R$2,A127,0),Key!$G$2:$G$3,Key!$H$2:$H$3,"")</f>
        <v/>
      </c>
      <c r="L127">
        <f t="shared" ca="1" si="8"/>
        <v>-150</v>
      </c>
      <c r="M127">
        <f t="shared" ca="1" si="9"/>
        <v>0</v>
      </c>
      <c r="N127" t="e">
        <f ca="1">VLOOKUP(M127,Key!J$2:K$101,2,FALSE)</f>
        <v>#N/A</v>
      </c>
      <c r="O127" t="e" cm="1">
        <f t="array" ref="O127">_xlfn.IFS(COUNTIF('Survey Data'!J127:P127,"Yes")&gt;1,4,'Survey Data'!P127="Yes",1,'Survey Data'!L127="Yes",2,'Survey Data'!M127="Yes",3,'Survey Data'!J127="Yes",4,'Survey Data'!K127="Yes",4,'Survey Data'!N127="Yes",4)</f>
        <v>#N/A</v>
      </c>
      <c r="P127" t="e">
        <f t="shared" ca="1" si="10"/>
        <v>#N/A</v>
      </c>
      <c r="Q127">
        <f t="shared" ca="1" si="11"/>
        <v>1</v>
      </c>
      <c r="R127" t="b">
        <f t="shared" ca="1" si="12"/>
        <v>1</v>
      </c>
      <c r="S127" t="str">
        <f t="shared" ca="1" si="13"/>
        <v/>
      </c>
      <c r="T127" t="e">
        <f ca="1">_xlfn.XLOOKUP(P127,'Depression Treatment'!A$2:A$33,'Depression Treatment'!I$2:I$33,0)*S127</f>
        <v>#N/A</v>
      </c>
      <c r="U127">
        <f>IF(LEFT('Survey Data'!I127,8)="Employed",1,0)</f>
        <v>0</v>
      </c>
      <c r="V127" s="33" t="e">
        <f ca="1">S127*(U127*(T127*VLOOKUP(N127,'Depression Treatment'!F$38:I$41,3,FALSE)+(1-T127)*VLOOKUP(N127,'Depression Treatment'!F$38:I$41,4,FALSE))+(1-U127)*(T127*VLOOKUP(N127,'Depression Treatment'!F$43:I$46,3,FALSE)+(1-T127)*VLOOKUP(N127,'Depression Treatment'!F$43:I$46,4,FALSE)))</f>
        <v>#VALUE!</v>
      </c>
      <c r="W127" s="33">
        <f t="shared" ca="1" si="14"/>
        <v>0</v>
      </c>
    </row>
    <row r="128" spans="1:23" x14ac:dyDescent="0.3">
      <c r="A128">
        <f t="shared" si="15"/>
        <v>126</v>
      </c>
      <c r="B128" s="15" t="str">
        <f ca="1">_xlfn.XLOOKUP(OFFSET('Survey Data'!$A$2,A128,0),Key!A$2:A$5,Key!B$2:B$5,"")</f>
        <v/>
      </c>
      <c r="C128" s="15">
        <f ca="1">_xlfn.XLOOKUP(OFFSET('Survey Data'!B$2,$A128,0),Key!$D$2:$D$6,Key!$E$2:$E$6,-25)</f>
        <v>-25</v>
      </c>
      <c r="D128" s="15">
        <f ca="1">_xlfn.XLOOKUP(OFFSET('Survey Data'!C$2,$A128,0),Key!$D$2:$D$6,Key!$E$2:$E$6,-25)</f>
        <v>-25</v>
      </c>
      <c r="E128" s="15">
        <f ca="1">_xlfn.XLOOKUP(OFFSET('Survey Data'!D$2,$A128,0),Key!$D$2:$D$6,Key!$E$2:$E$6,-25)</f>
        <v>-25</v>
      </c>
      <c r="F128" s="15">
        <f ca="1">_xlfn.XLOOKUP(OFFSET('Survey Data'!E$2,$A128,0),Key!$D$2:$D$6,Key!$E$2:$E$6,-25)</f>
        <v>-25</v>
      </c>
      <c r="G128" s="15">
        <f ca="1">_xlfn.XLOOKUP(OFFSET('Survey Data'!F$2,$A128,0),Key!$D$2:$D$6,Key!$E$2:$E$6,-25)</f>
        <v>-25</v>
      </c>
      <c r="H128" s="15">
        <f ca="1">_xlfn.XLOOKUP(OFFSET('Survey Data'!G$2,$A128,0),Key!$D$2:$D$6,Key!$E$2:$E$6,-25)</f>
        <v>-25</v>
      </c>
      <c r="I128" s="15">
        <f ca="1">OFFSET('Survey Data'!$H$2,A128,0)</f>
        <v>0</v>
      </c>
      <c r="J128" s="15" t="str">
        <f ca="1">_xlfn.XLOOKUP(OFFSET('Survey Data'!$R$2,A128,0),Key!$G$2:$G$3,Key!$H$2:$H$3,"")</f>
        <v/>
      </c>
      <c r="L128">
        <f t="shared" ca="1" si="8"/>
        <v>-150</v>
      </c>
      <c r="M128">
        <f t="shared" ca="1" si="9"/>
        <v>0</v>
      </c>
      <c r="N128" t="e">
        <f ca="1">VLOOKUP(M128,Key!J$2:K$101,2,FALSE)</f>
        <v>#N/A</v>
      </c>
      <c r="O128" t="e" cm="1">
        <f t="array" ref="O128">_xlfn.IFS(COUNTIF('Survey Data'!J128:P128,"Yes")&gt;1,4,'Survey Data'!P128="Yes",1,'Survey Data'!L128="Yes",2,'Survey Data'!M128="Yes",3,'Survey Data'!J128="Yes",4,'Survey Data'!K128="Yes",4,'Survey Data'!N128="Yes",4)</f>
        <v>#N/A</v>
      </c>
      <c r="P128" t="e">
        <f t="shared" ca="1" si="10"/>
        <v>#N/A</v>
      </c>
      <c r="Q128">
        <f t="shared" ca="1" si="11"/>
        <v>1</v>
      </c>
      <c r="R128" t="b">
        <f t="shared" ca="1" si="12"/>
        <v>1</v>
      </c>
      <c r="S128" t="str">
        <f t="shared" ca="1" si="13"/>
        <v/>
      </c>
      <c r="T128" t="e">
        <f ca="1">_xlfn.XLOOKUP(P128,'Depression Treatment'!A$2:A$33,'Depression Treatment'!I$2:I$33,0)*S128</f>
        <v>#N/A</v>
      </c>
      <c r="U128">
        <f>IF(LEFT('Survey Data'!I128,8)="Employed",1,0)</f>
        <v>0</v>
      </c>
      <c r="V128" s="33" t="e">
        <f ca="1">S128*(U128*(T128*VLOOKUP(N128,'Depression Treatment'!F$38:I$41,3,FALSE)+(1-T128)*VLOOKUP(N128,'Depression Treatment'!F$38:I$41,4,FALSE))+(1-U128)*(T128*VLOOKUP(N128,'Depression Treatment'!F$43:I$46,3,FALSE)+(1-T128)*VLOOKUP(N128,'Depression Treatment'!F$43:I$46,4,FALSE)))</f>
        <v>#VALUE!</v>
      </c>
      <c r="W128" s="33">
        <f t="shared" ca="1" si="14"/>
        <v>0</v>
      </c>
    </row>
    <row r="129" spans="1:23" x14ac:dyDescent="0.3">
      <c r="A129">
        <f t="shared" si="15"/>
        <v>127</v>
      </c>
      <c r="B129" s="15" t="str">
        <f ca="1">_xlfn.XLOOKUP(OFFSET('Survey Data'!$A$2,A129,0),Key!A$2:A$5,Key!B$2:B$5,"")</f>
        <v/>
      </c>
      <c r="C129" s="15">
        <f ca="1">_xlfn.XLOOKUP(OFFSET('Survey Data'!B$2,$A129,0),Key!$D$2:$D$6,Key!$E$2:$E$6,-25)</f>
        <v>-25</v>
      </c>
      <c r="D129" s="15">
        <f ca="1">_xlfn.XLOOKUP(OFFSET('Survey Data'!C$2,$A129,0),Key!$D$2:$D$6,Key!$E$2:$E$6,-25)</f>
        <v>-25</v>
      </c>
      <c r="E129" s="15">
        <f ca="1">_xlfn.XLOOKUP(OFFSET('Survey Data'!D$2,$A129,0),Key!$D$2:$D$6,Key!$E$2:$E$6,-25)</f>
        <v>-25</v>
      </c>
      <c r="F129" s="15">
        <f ca="1">_xlfn.XLOOKUP(OFFSET('Survey Data'!E$2,$A129,0),Key!$D$2:$D$6,Key!$E$2:$E$6,-25)</f>
        <v>-25</v>
      </c>
      <c r="G129" s="15">
        <f ca="1">_xlfn.XLOOKUP(OFFSET('Survey Data'!F$2,$A129,0),Key!$D$2:$D$6,Key!$E$2:$E$6,-25)</f>
        <v>-25</v>
      </c>
      <c r="H129" s="15">
        <f ca="1">_xlfn.XLOOKUP(OFFSET('Survey Data'!G$2,$A129,0),Key!$D$2:$D$6,Key!$E$2:$E$6,-25)</f>
        <v>-25</v>
      </c>
      <c r="I129" s="15">
        <f ca="1">OFFSET('Survey Data'!$H$2,A129,0)</f>
        <v>0</v>
      </c>
      <c r="J129" s="15" t="str">
        <f ca="1">_xlfn.XLOOKUP(OFFSET('Survey Data'!$R$2,A129,0),Key!$G$2:$G$3,Key!$H$2:$H$3,"")</f>
        <v/>
      </c>
      <c r="L129">
        <f t="shared" ca="1" si="8"/>
        <v>-150</v>
      </c>
      <c r="M129">
        <f t="shared" ca="1" si="9"/>
        <v>0</v>
      </c>
      <c r="N129" t="e">
        <f ca="1">VLOOKUP(M129,Key!J$2:K$101,2,FALSE)</f>
        <v>#N/A</v>
      </c>
      <c r="O129" t="e" cm="1">
        <f t="array" ref="O129">_xlfn.IFS(COUNTIF('Survey Data'!J129:P129,"Yes")&gt;1,4,'Survey Data'!P129="Yes",1,'Survey Data'!L129="Yes",2,'Survey Data'!M129="Yes",3,'Survey Data'!J129="Yes",4,'Survey Data'!K129="Yes",4,'Survey Data'!N129="Yes",4)</f>
        <v>#N/A</v>
      </c>
      <c r="P129" t="e">
        <f t="shared" ca="1" si="10"/>
        <v>#N/A</v>
      </c>
      <c r="Q129">
        <f t="shared" ca="1" si="11"/>
        <v>1</v>
      </c>
      <c r="R129" t="b">
        <f t="shared" ca="1" si="12"/>
        <v>1</v>
      </c>
      <c r="S129" t="str">
        <f t="shared" ca="1" si="13"/>
        <v/>
      </c>
      <c r="T129" t="e">
        <f ca="1">_xlfn.XLOOKUP(P129,'Depression Treatment'!A$2:A$33,'Depression Treatment'!I$2:I$33,0)*S129</f>
        <v>#N/A</v>
      </c>
      <c r="U129">
        <f>IF(LEFT('Survey Data'!I129,8)="Employed",1,0)</f>
        <v>0</v>
      </c>
      <c r="V129" s="33" t="e">
        <f ca="1">S129*(U129*(T129*VLOOKUP(N129,'Depression Treatment'!F$38:I$41,3,FALSE)+(1-T129)*VLOOKUP(N129,'Depression Treatment'!F$38:I$41,4,FALSE))+(1-U129)*(T129*VLOOKUP(N129,'Depression Treatment'!F$43:I$46,3,FALSE)+(1-T129)*VLOOKUP(N129,'Depression Treatment'!F$43:I$46,4,FALSE)))</f>
        <v>#VALUE!</v>
      </c>
      <c r="W129" s="33">
        <f t="shared" ca="1" si="14"/>
        <v>0</v>
      </c>
    </row>
    <row r="130" spans="1:23" x14ac:dyDescent="0.3">
      <c r="A130">
        <f t="shared" si="15"/>
        <v>128</v>
      </c>
      <c r="B130" s="15" t="str">
        <f ca="1">_xlfn.XLOOKUP(OFFSET('Survey Data'!$A$2,A130,0),Key!A$2:A$5,Key!B$2:B$5,"")</f>
        <v/>
      </c>
      <c r="C130" s="15">
        <f ca="1">_xlfn.XLOOKUP(OFFSET('Survey Data'!B$2,$A130,0),Key!$D$2:$D$6,Key!$E$2:$E$6,-25)</f>
        <v>-25</v>
      </c>
      <c r="D130" s="15">
        <f ca="1">_xlfn.XLOOKUP(OFFSET('Survey Data'!C$2,$A130,0),Key!$D$2:$D$6,Key!$E$2:$E$6,-25)</f>
        <v>-25</v>
      </c>
      <c r="E130" s="15">
        <f ca="1">_xlfn.XLOOKUP(OFFSET('Survey Data'!D$2,$A130,0),Key!$D$2:$D$6,Key!$E$2:$E$6,-25)</f>
        <v>-25</v>
      </c>
      <c r="F130" s="15">
        <f ca="1">_xlfn.XLOOKUP(OFFSET('Survey Data'!E$2,$A130,0),Key!$D$2:$D$6,Key!$E$2:$E$6,-25)</f>
        <v>-25</v>
      </c>
      <c r="G130" s="15">
        <f ca="1">_xlfn.XLOOKUP(OFFSET('Survey Data'!F$2,$A130,0),Key!$D$2:$D$6,Key!$E$2:$E$6,-25)</f>
        <v>-25</v>
      </c>
      <c r="H130" s="15">
        <f ca="1">_xlfn.XLOOKUP(OFFSET('Survey Data'!G$2,$A130,0),Key!$D$2:$D$6,Key!$E$2:$E$6,-25)</f>
        <v>-25</v>
      </c>
      <c r="I130" s="15">
        <f ca="1">OFFSET('Survey Data'!$H$2,A130,0)</f>
        <v>0</v>
      </c>
      <c r="J130" s="15" t="str">
        <f ca="1">_xlfn.XLOOKUP(OFFSET('Survey Data'!$R$2,A130,0),Key!$G$2:$G$3,Key!$H$2:$H$3,"")</f>
        <v/>
      </c>
      <c r="L130">
        <f t="shared" ca="1" si="8"/>
        <v>-150</v>
      </c>
      <c r="M130">
        <f t="shared" ca="1" si="9"/>
        <v>0</v>
      </c>
      <c r="N130" t="e">
        <f ca="1">VLOOKUP(M130,Key!J$2:K$101,2,FALSE)</f>
        <v>#N/A</v>
      </c>
      <c r="O130" t="e" cm="1">
        <f t="array" ref="O130">_xlfn.IFS(COUNTIF('Survey Data'!J130:P130,"Yes")&gt;1,4,'Survey Data'!P130="Yes",1,'Survey Data'!L130="Yes",2,'Survey Data'!M130="Yes",3,'Survey Data'!J130="Yes",4,'Survey Data'!K130="Yes",4,'Survey Data'!N130="Yes",4)</f>
        <v>#N/A</v>
      </c>
      <c r="P130" t="e">
        <f t="shared" ca="1" si="10"/>
        <v>#N/A</v>
      </c>
      <c r="Q130">
        <f t="shared" ca="1" si="11"/>
        <v>1</v>
      </c>
      <c r="R130" t="b">
        <f t="shared" ca="1" si="12"/>
        <v>1</v>
      </c>
      <c r="S130" t="str">
        <f t="shared" ca="1" si="13"/>
        <v/>
      </c>
      <c r="T130" t="e">
        <f ca="1">_xlfn.XLOOKUP(P130,'Depression Treatment'!A$2:A$33,'Depression Treatment'!I$2:I$33,0)*S130</f>
        <v>#N/A</v>
      </c>
      <c r="U130">
        <f>IF(LEFT('Survey Data'!I130,8)="Employed",1,0)</f>
        <v>0</v>
      </c>
      <c r="V130" s="33" t="e">
        <f ca="1">S130*(U130*(T130*VLOOKUP(N130,'Depression Treatment'!F$38:I$41,3,FALSE)+(1-T130)*VLOOKUP(N130,'Depression Treatment'!F$38:I$41,4,FALSE))+(1-U130)*(T130*VLOOKUP(N130,'Depression Treatment'!F$43:I$46,3,FALSE)+(1-T130)*VLOOKUP(N130,'Depression Treatment'!F$43:I$46,4,FALSE)))</f>
        <v>#VALUE!</v>
      </c>
      <c r="W130" s="33">
        <f t="shared" ca="1" si="14"/>
        <v>0</v>
      </c>
    </row>
    <row r="131" spans="1:23" x14ac:dyDescent="0.3">
      <c r="A131">
        <f t="shared" si="15"/>
        <v>129</v>
      </c>
      <c r="B131" s="15" t="str">
        <f ca="1">_xlfn.XLOOKUP(OFFSET('Survey Data'!$A$2,A131,0),Key!A$2:A$5,Key!B$2:B$5,"")</f>
        <v/>
      </c>
      <c r="C131" s="15">
        <f ca="1">_xlfn.XLOOKUP(OFFSET('Survey Data'!B$2,$A131,0),Key!$D$2:$D$6,Key!$E$2:$E$6,-25)</f>
        <v>-25</v>
      </c>
      <c r="D131" s="15">
        <f ca="1">_xlfn.XLOOKUP(OFFSET('Survey Data'!C$2,$A131,0),Key!$D$2:$D$6,Key!$E$2:$E$6,-25)</f>
        <v>-25</v>
      </c>
      <c r="E131" s="15">
        <f ca="1">_xlfn.XLOOKUP(OFFSET('Survey Data'!D$2,$A131,0),Key!$D$2:$D$6,Key!$E$2:$E$6,-25)</f>
        <v>-25</v>
      </c>
      <c r="F131" s="15">
        <f ca="1">_xlfn.XLOOKUP(OFFSET('Survey Data'!E$2,$A131,0),Key!$D$2:$D$6,Key!$E$2:$E$6,-25)</f>
        <v>-25</v>
      </c>
      <c r="G131" s="15">
        <f ca="1">_xlfn.XLOOKUP(OFFSET('Survey Data'!F$2,$A131,0),Key!$D$2:$D$6,Key!$E$2:$E$6,-25)</f>
        <v>-25</v>
      </c>
      <c r="H131" s="15">
        <f ca="1">_xlfn.XLOOKUP(OFFSET('Survey Data'!G$2,$A131,0),Key!$D$2:$D$6,Key!$E$2:$E$6,-25)</f>
        <v>-25</v>
      </c>
      <c r="I131" s="15">
        <f ca="1">OFFSET('Survey Data'!$H$2,A131,0)</f>
        <v>0</v>
      </c>
      <c r="J131" s="15" t="str">
        <f ca="1">_xlfn.XLOOKUP(OFFSET('Survey Data'!$R$2,A131,0),Key!$G$2:$G$3,Key!$H$2:$H$3,"")</f>
        <v/>
      </c>
      <c r="L131">
        <f t="shared" ca="1" si="8"/>
        <v>-150</v>
      </c>
      <c r="M131">
        <f t="shared" ca="1" si="9"/>
        <v>0</v>
      </c>
      <c r="N131" t="e">
        <f ca="1">VLOOKUP(M131,Key!J$2:K$101,2,FALSE)</f>
        <v>#N/A</v>
      </c>
      <c r="O131" t="e" cm="1">
        <f t="array" ref="O131">_xlfn.IFS(COUNTIF('Survey Data'!J131:P131,"Yes")&gt;1,4,'Survey Data'!P131="Yes",1,'Survey Data'!L131="Yes",2,'Survey Data'!M131="Yes",3,'Survey Data'!J131="Yes",4,'Survey Data'!K131="Yes",4,'Survey Data'!N131="Yes",4)</f>
        <v>#N/A</v>
      </c>
      <c r="P131" t="e">
        <f t="shared" ca="1" si="10"/>
        <v>#N/A</v>
      </c>
      <c r="Q131">
        <f t="shared" ca="1" si="11"/>
        <v>1</v>
      </c>
      <c r="R131" t="b">
        <f t="shared" ca="1" si="12"/>
        <v>1</v>
      </c>
      <c r="S131" t="str">
        <f t="shared" ca="1" si="13"/>
        <v/>
      </c>
      <c r="T131" t="e">
        <f ca="1">_xlfn.XLOOKUP(P131,'Depression Treatment'!A$2:A$33,'Depression Treatment'!I$2:I$33,0)*S131</f>
        <v>#N/A</v>
      </c>
      <c r="U131">
        <f>IF(LEFT('Survey Data'!I131,8)="Employed",1,0)</f>
        <v>0</v>
      </c>
      <c r="V131" s="33" t="e">
        <f ca="1">S131*(U131*(T131*VLOOKUP(N131,'Depression Treatment'!F$38:I$41,3,FALSE)+(1-T131)*VLOOKUP(N131,'Depression Treatment'!F$38:I$41,4,FALSE))+(1-U131)*(T131*VLOOKUP(N131,'Depression Treatment'!F$43:I$46,3,FALSE)+(1-T131)*VLOOKUP(N131,'Depression Treatment'!F$43:I$46,4,FALSE)))</f>
        <v>#VALUE!</v>
      </c>
      <c r="W131" s="33">
        <f t="shared" ca="1" si="14"/>
        <v>0</v>
      </c>
    </row>
    <row r="132" spans="1:23" x14ac:dyDescent="0.3">
      <c r="A132">
        <f t="shared" si="15"/>
        <v>130</v>
      </c>
      <c r="B132" s="15" t="str">
        <f ca="1">_xlfn.XLOOKUP(OFFSET('Survey Data'!$A$2,A132,0),Key!A$2:A$5,Key!B$2:B$5,"")</f>
        <v/>
      </c>
      <c r="C132" s="15">
        <f ca="1">_xlfn.XLOOKUP(OFFSET('Survey Data'!B$2,$A132,0),Key!$D$2:$D$6,Key!$E$2:$E$6,-25)</f>
        <v>-25</v>
      </c>
      <c r="D132" s="15">
        <f ca="1">_xlfn.XLOOKUP(OFFSET('Survey Data'!C$2,$A132,0),Key!$D$2:$D$6,Key!$E$2:$E$6,-25)</f>
        <v>-25</v>
      </c>
      <c r="E132" s="15">
        <f ca="1">_xlfn.XLOOKUP(OFFSET('Survey Data'!D$2,$A132,0),Key!$D$2:$D$6,Key!$E$2:$E$6,-25)</f>
        <v>-25</v>
      </c>
      <c r="F132" s="15">
        <f ca="1">_xlfn.XLOOKUP(OFFSET('Survey Data'!E$2,$A132,0),Key!$D$2:$D$6,Key!$E$2:$E$6,-25)</f>
        <v>-25</v>
      </c>
      <c r="G132" s="15">
        <f ca="1">_xlfn.XLOOKUP(OFFSET('Survey Data'!F$2,$A132,0),Key!$D$2:$D$6,Key!$E$2:$E$6,-25)</f>
        <v>-25</v>
      </c>
      <c r="H132" s="15">
        <f ca="1">_xlfn.XLOOKUP(OFFSET('Survey Data'!G$2,$A132,0),Key!$D$2:$D$6,Key!$E$2:$E$6,-25)</f>
        <v>-25</v>
      </c>
      <c r="I132" s="15">
        <f ca="1">OFFSET('Survey Data'!$H$2,A132,0)</f>
        <v>0</v>
      </c>
      <c r="J132" s="15" t="str">
        <f ca="1">_xlfn.XLOOKUP(OFFSET('Survey Data'!$R$2,A132,0),Key!$G$2:$G$3,Key!$H$2:$H$3,"")</f>
        <v/>
      </c>
      <c r="L132">
        <f t="shared" ref="L132:L195" ca="1" si="16">SUM(C132:H132)</f>
        <v>-150</v>
      </c>
      <c r="M132">
        <f t="shared" ref="M132:M195" ca="1" si="17">IF(OR(I132="",I132="."),0,I132)</f>
        <v>0</v>
      </c>
      <c r="N132" t="e">
        <f ca="1">VLOOKUP(M132,Key!J$2:K$101,2,FALSE)</f>
        <v>#N/A</v>
      </c>
      <c r="O132" t="e" cm="1">
        <f t="array" ref="O132">_xlfn.IFS(COUNTIF('Survey Data'!J132:P132,"Yes")&gt;1,4,'Survey Data'!P132="Yes",1,'Survey Data'!L132="Yes",2,'Survey Data'!M132="Yes",3,'Survey Data'!J132="Yes",4,'Survey Data'!K132="Yes",4,'Survey Data'!N132="Yes",4)</f>
        <v>#N/A</v>
      </c>
      <c r="P132" t="e">
        <f t="shared" ref="P132:P195" ca="1" si="18">_xlfn.NUMBERVALUE(CONCATENATE(Q132,N132,O132))</f>
        <v>#N/A</v>
      </c>
      <c r="Q132">
        <f t="shared" ref="Q132:Q195" ca="1" si="19">IF(J132="",1,J132)</f>
        <v>1</v>
      </c>
      <c r="R132" t="b">
        <f t="shared" ref="R132:R195" ca="1" si="20">OR(B132="",B132=".",L132&lt;0,L132&gt;24,M132&lt;18,M132&gt;117,_xlfn.IFNA(O132,0)&lt;1)</f>
        <v>1</v>
      </c>
      <c r="S132" t="str">
        <f t="shared" ref="S132:S195" ca="1" si="21">IF(NOT(R132),IF(L132&gt;8,1,0),"")</f>
        <v/>
      </c>
      <c r="T132" t="e">
        <f ca="1">_xlfn.XLOOKUP(P132,'Depression Treatment'!A$2:A$33,'Depression Treatment'!I$2:I$33,0)*S132</f>
        <v>#N/A</v>
      </c>
      <c r="U132">
        <f>IF(LEFT('Survey Data'!I132,8)="Employed",1,0)</f>
        <v>0</v>
      </c>
      <c r="V132" s="33" t="e">
        <f ca="1">S132*(U132*(T132*VLOOKUP(N132,'Depression Treatment'!F$38:I$41,3,FALSE)+(1-T132)*VLOOKUP(N132,'Depression Treatment'!F$38:I$41,4,FALSE))+(1-U132)*(T132*VLOOKUP(N132,'Depression Treatment'!F$43:I$46,3,FALSE)+(1-T132)*VLOOKUP(N132,'Depression Treatment'!F$43:I$46,4,FALSE)))</f>
        <v>#VALUE!</v>
      </c>
      <c r="W132" s="33">
        <f t="shared" ref="W132:W195" ca="1" si="22">IF(R132,0,IF(ISNUMBER(V132),V132,0))</f>
        <v>0</v>
      </c>
    </row>
    <row r="133" spans="1:23" x14ac:dyDescent="0.3">
      <c r="A133">
        <f t="shared" ref="A133:A196" si="23">A132+1</f>
        <v>131</v>
      </c>
      <c r="B133" s="15" t="str">
        <f ca="1">_xlfn.XLOOKUP(OFFSET('Survey Data'!$A$2,A133,0),Key!A$2:A$5,Key!B$2:B$5,"")</f>
        <v/>
      </c>
      <c r="C133" s="15">
        <f ca="1">_xlfn.XLOOKUP(OFFSET('Survey Data'!B$2,$A133,0),Key!$D$2:$D$6,Key!$E$2:$E$6,-25)</f>
        <v>-25</v>
      </c>
      <c r="D133" s="15">
        <f ca="1">_xlfn.XLOOKUP(OFFSET('Survey Data'!C$2,$A133,0),Key!$D$2:$D$6,Key!$E$2:$E$6,-25)</f>
        <v>-25</v>
      </c>
      <c r="E133" s="15">
        <f ca="1">_xlfn.XLOOKUP(OFFSET('Survey Data'!D$2,$A133,0),Key!$D$2:$D$6,Key!$E$2:$E$6,-25)</f>
        <v>-25</v>
      </c>
      <c r="F133" s="15">
        <f ca="1">_xlfn.XLOOKUP(OFFSET('Survey Data'!E$2,$A133,0),Key!$D$2:$D$6,Key!$E$2:$E$6,-25)</f>
        <v>-25</v>
      </c>
      <c r="G133" s="15">
        <f ca="1">_xlfn.XLOOKUP(OFFSET('Survey Data'!F$2,$A133,0),Key!$D$2:$D$6,Key!$E$2:$E$6,-25)</f>
        <v>-25</v>
      </c>
      <c r="H133" s="15">
        <f ca="1">_xlfn.XLOOKUP(OFFSET('Survey Data'!G$2,$A133,0),Key!$D$2:$D$6,Key!$E$2:$E$6,-25)</f>
        <v>-25</v>
      </c>
      <c r="I133" s="15">
        <f ca="1">OFFSET('Survey Data'!$H$2,A133,0)</f>
        <v>0</v>
      </c>
      <c r="J133" s="15" t="str">
        <f ca="1">_xlfn.XLOOKUP(OFFSET('Survey Data'!$R$2,A133,0),Key!$G$2:$G$3,Key!$H$2:$H$3,"")</f>
        <v/>
      </c>
      <c r="L133">
        <f t="shared" ca="1" si="16"/>
        <v>-150</v>
      </c>
      <c r="M133">
        <f t="shared" ca="1" si="17"/>
        <v>0</v>
      </c>
      <c r="N133" t="e">
        <f ca="1">VLOOKUP(M133,Key!J$2:K$101,2,FALSE)</f>
        <v>#N/A</v>
      </c>
      <c r="O133" t="e" cm="1">
        <f t="array" ref="O133">_xlfn.IFS(COUNTIF('Survey Data'!J133:P133,"Yes")&gt;1,4,'Survey Data'!P133="Yes",1,'Survey Data'!L133="Yes",2,'Survey Data'!M133="Yes",3,'Survey Data'!J133="Yes",4,'Survey Data'!K133="Yes",4,'Survey Data'!N133="Yes",4)</f>
        <v>#N/A</v>
      </c>
      <c r="P133" t="e">
        <f t="shared" ca="1" si="18"/>
        <v>#N/A</v>
      </c>
      <c r="Q133">
        <f t="shared" ca="1" si="19"/>
        <v>1</v>
      </c>
      <c r="R133" t="b">
        <f t="shared" ca="1" si="20"/>
        <v>1</v>
      </c>
      <c r="S133" t="str">
        <f t="shared" ca="1" si="21"/>
        <v/>
      </c>
      <c r="T133" t="e">
        <f ca="1">_xlfn.XLOOKUP(P133,'Depression Treatment'!A$2:A$33,'Depression Treatment'!I$2:I$33,0)*S133</f>
        <v>#N/A</v>
      </c>
      <c r="U133">
        <f>IF(LEFT('Survey Data'!I133,8)="Employed",1,0)</f>
        <v>0</v>
      </c>
      <c r="V133" s="33" t="e">
        <f ca="1">S133*(U133*(T133*VLOOKUP(N133,'Depression Treatment'!F$38:I$41,3,FALSE)+(1-T133)*VLOOKUP(N133,'Depression Treatment'!F$38:I$41,4,FALSE))+(1-U133)*(T133*VLOOKUP(N133,'Depression Treatment'!F$43:I$46,3,FALSE)+(1-T133)*VLOOKUP(N133,'Depression Treatment'!F$43:I$46,4,FALSE)))</f>
        <v>#VALUE!</v>
      </c>
      <c r="W133" s="33">
        <f t="shared" ca="1" si="22"/>
        <v>0</v>
      </c>
    </row>
    <row r="134" spans="1:23" x14ac:dyDescent="0.3">
      <c r="A134">
        <f t="shared" si="23"/>
        <v>132</v>
      </c>
      <c r="B134" s="15" t="str">
        <f ca="1">_xlfn.XLOOKUP(OFFSET('Survey Data'!$A$2,A134,0),Key!A$2:A$5,Key!B$2:B$5,"")</f>
        <v/>
      </c>
      <c r="C134" s="15">
        <f ca="1">_xlfn.XLOOKUP(OFFSET('Survey Data'!B$2,$A134,0),Key!$D$2:$D$6,Key!$E$2:$E$6,-25)</f>
        <v>-25</v>
      </c>
      <c r="D134" s="15">
        <f ca="1">_xlfn.XLOOKUP(OFFSET('Survey Data'!C$2,$A134,0),Key!$D$2:$D$6,Key!$E$2:$E$6,-25)</f>
        <v>-25</v>
      </c>
      <c r="E134" s="15">
        <f ca="1">_xlfn.XLOOKUP(OFFSET('Survey Data'!D$2,$A134,0),Key!$D$2:$D$6,Key!$E$2:$E$6,-25)</f>
        <v>-25</v>
      </c>
      <c r="F134" s="15">
        <f ca="1">_xlfn.XLOOKUP(OFFSET('Survey Data'!E$2,$A134,0),Key!$D$2:$D$6,Key!$E$2:$E$6,-25)</f>
        <v>-25</v>
      </c>
      <c r="G134" s="15">
        <f ca="1">_xlfn.XLOOKUP(OFFSET('Survey Data'!F$2,$A134,0),Key!$D$2:$D$6,Key!$E$2:$E$6,-25)</f>
        <v>-25</v>
      </c>
      <c r="H134" s="15">
        <f ca="1">_xlfn.XLOOKUP(OFFSET('Survey Data'!G$2,$A134,0),Key!$D$2:$D$6,Key!$E$2:$E$6,-25)</f>
        <v>-25</v>
      </c>
      <c r="I134" s="15">
        <f ca="1">OFFSET('Survey Data'!$H$2,A134,0)</f>
        <v>0</v>
      </c>
      <c r="J134" s="15" t="str">
        <f ca="1">_xlfn.XLOOKUP(OFFSET('Survey Data'!$R$2,A134,0),Key!$G$2:$G$3,Key!$H$2:$H$3,"")</f>
        <v/>
      </c>
      <c r="L134">
        <f t="shared" ca="1" si="16"/>
        <v>-150</v>
      </c>
      <c r="M134">
        <f t="shared" ca="1" si="17"/>
        <v>0</v>
      </c>
      <c r="N134" t="e">
        <f ca="1">VLOOKUP(M134,Key!J$2:K$101,2,FALSE)</f>
        <v>#N/A</v>
      </c>
      <c r="O134" t="e" cm="1">
        <f t="array" ref="O134">_xlfn.IFS(COUNTIF('Survey Data'!J134:P134,"Yes")&gt;1,4,'Survey Data'!P134="Yes",1,'Survey Data'!L134="Yes",2,'Survey Data'!M134="Yes",3,'Survey Data'!J134="Yes",4,'Survey Data'!K134="Yes",4,'Survey Data'!N134="Yes",4)</f>
        <v>#N/A</v>
      </c>
      <c r="P134" t="e">
        <f t="shared" ca="1" si="18"/>
        <v>#N/A</v>
      </c>
      <c r="Q134">
        <f t="shared" ca="1" si="19"/>
        <v>1</v>
      </c>
      <c r="R134" t="b">
        <f t="shared" ca="1" si="20"/>
        <v>1</v>
      </c>
      <c r="S134" t="str">
        <f t="shared" ca="1" si="21"/>
        <v/>
      </c>
      <c r="T134" t="e">
        <f ca="1">_xlfn.XLOOKUP(P134,'Depression Treatment'!A$2:A$33,'Depression Treatment'!I$2:I$33,0)*S134</f>
        <v>#N/A</v>
      </c>
      <c r="U134">
        <f>IF(LEFT('Survey Data'!I134,8)="Employed",1,0)</f>
        <v>0</v>
      </c>
      <c r="V134" s="33" t="e">
        <f ca="1">S134*(U134*(T134*VLOOKUP(N134,'Depression Treatment'!F$38:I$41,3,FALSE)+(1-T134)*VLOOKUP(N134,'Depression Treatment'!F$38:I$41,4,FALSE))+(1-U134)*(T134*VLOOKUP(N134,'Depression Treatment'!F$43:I$46,3,FALSE)+(1-T134)*VLOOKUP(N134,'Depression Treatment'!F$43:I$46,4,FALSE)))</f>
        <v>#VALUE!</v>
      </c>
      <c r="W134" s="33">
        <f t="shared" ca="1" si="22"/>
        <v>0</v>
      </c>
    </row>
    <row r="135" spans="1:23" x14ac:dyDescent="0.3">
      <c r="A135">
        <f t="shared" si="23"/>
        <v>133</v>
      </c>
      <c r="B135" s="15" t="str">
        <f ca="1">_xlfn.XLOOKUP(OFFSET('Survey Data'!$A$2,A135,0),Key!A$2:A$5,Key!B$2:B$5,"")</f>
        <v/>
      </c>
      <c r="C135" s="15">
        <f ca="1">_xlfn.XLOOKUP(OFFSET('Survey Data'!B$2,$A135,0),Key!$D$2:$D$6,Key!$E$2:$E$6,-25)</f>
        <v>-25</v>
      </c>
      <c r="D135" s="15">
        <f ca="1">_xlfn.XLOOKUP(OFFSET('Survey Data'!C$2,$A135,0),Key!$D$2:$D$6,Key!$E$2:$E$6,-25)</f>
        <v>-25</v>
      </c>
      <c r="E135" s="15">
        <f ca="1">_xlfn.XLOOKUP(OFFSET('Survey Data'!D$2,$A135,0),Key!$D$2:$D$6,Key!$E$2:$E$6,-25)</f>
        <v>-25</v>
      </c>
      <c r="F135" s="15">
        <f ca="1">_xlfn.XLOOKUP(OFFSET('Survey Data'!E$2,$A135,0),Key!$D$2:$D$6,Key!$E$2:$E$6,-25)</f>
        <v>-25</v>
      </c>
      <c r="G135" s="15">
        <f ca="1">_xlfn.XLOOKUP(OFFSET('Survey Data'!F$2,$A135,0),Key!$D$2:$D$6,Key!$E$2:$E$6,-25)</f>
        <v>-25</v>
      </c>
      <c r="H135" s="15">
        <f ca="1">_xlfn.XLOOKUP(OFFSET('Survey Data'!G$2,$A135,0),Key!$D$2:$D$6,Key!$E$2:$E$6,-25)</f>
        <v>-25</v>
      </c>
      <c r="I135" s="15">
        <f ca="1">OFFSET('Survey Data'!$H$2,A135,0)</f>
        <v>0</v>
      </c>
      <c r="J135" s="15" t="str">
        <f ca="1">_xlfn.XLOOKUP(OFFSET('Survey Data'!$R$2,A135,0),Key!$G$2:$G$3,Key!$H$2:$H$3,"")</f>
        <v/>
      </c>
      <c r="L135">
        <f t="shared" ca="1" si="16"/>
        <v>-150</v>
      </c>
      <c r="M135">
        <f t="shared" ca="1" si="17"/>
        <v>0</v>
      </c>
      <c r="N135" t="e">
        <f ca="1">VLOOKUP(M135,Key!J$2:K$101,2,FALSE)</f>
        <v>#N/A</v>
      </c>
      <c r="O135" t="e" cm="1">
        <f t="array" ref="O135">_xlfn.IFS(COUNTIF('Survey Data'!J135:P135,"Yes")&gt;1,4,'Survey Data'!P135="Yes",1,'Survey Data'!L135="Yes",2,'Survey Data'!M135="Yes",3,'Survey Data'!J135="Yes",4,'Survey Data'!K135="Yes",4,'Survey Data'!N135="Yes",4)</f>
        <v>#N/A</v>
      </c>
      <c r="P135" t="e">
        <f t="shared" ca="1" si="18"/>
        <v>#N/A</v>
      </c>
      <c r="Q135">
        <f t="shared" ca="1" si="19"/>
        <v>1</v>
      </c>
      <c r="R135" t="b">
        <f t="shared" ca="1" si="20"/>
        <v>1</v>
      </c>
      <c r="S135" t="str">
        <f t="shared" ca="1" si="21"/>
        <v/>
      </c>
      <c r="T135" t="e">
        <f ca="1">_xlfn.XLOOKUP(P135,'Depression Treatment'!A$2:A$33,'Depression Treatment'!I$2:I$33,0)*S135</f>
        <v>#N/A</v>
      </c>
      <c r="U135">
        <f>IF(LEFT('Survey Data'!I135,8)="Employed",1,0)</f>
        <v>0</v>
      </c>
      <c r="V135" s="33" t="e">
        <f ca="1">S135*(U135*(T135*VLOOKUP(N135,'Depression Treatment'!F$38:I$41,3,FALSE)+(1-T135)*VLOOKUP(N135,'Depression Treatment'!F$38:I$41,4,FALSE))+(1-U135)*(T135*VLOOKUP(N135,'Depression Treatment'!F$43:I$46,3,FALSE)+(1-T135)*VLOOKUP(N135,'Depression Treatment'!F$43:I$46,4,FALSE)))</f>
        <v>#VALUE!</v>
      </c>
      <c r="W135" s="33">
        <f t="shared" ca="1" si="22"/>
        <v>0</v>
      </c>
    </row>
    <row r="136" spans="1:23" x14ac:dyDescent="0.3">
      <c r="A136">
        <f t="shared" si="23"/>
        <v>134</v>
      </c>
      <c r="B136" s="15" t="str">
        <f ca="1">_xlfn.XLOOKUP(OFFSET('Survey Data'!$A$2,A136,0),Key!A$2:A$5,Key!B$2:B$5,"")</f>
        <v/>
      </c>
      <c r="C136" s="15">
        <f ca="1">_xlfn.XLOOKUP(OFFSET('Survey Data'!B$2,$A136,0),Key!$D$2:$D$6,Key!$E$2:$E$6,-25)</f>
        <v>-25</v>
      </c>
      <c r="D136" s="15">
        <f ca="1">_xlfn.XLOOKUP(OFFSET('Survey Data'!C$2,$A136,0),Key!$D$2:$D$6,Key!$E$2:$E$6,-25)</f>
        <v>-25</v>
      </c>
      <c r="E136" s="15">
        <f ca="1">_xlfn.XLOOKUP(OFFSET('Survey Data'!D$2,$A136,0),Key!$D$2:$D$6,Key!$E$2:$E$6,-25)</f>
        <v>-25</v>
      </c>
      <c r="F136" s="15">
        <f ca="1">_xlfn.XLOOKUP(OFFSET('Survey Data'!E$2,$A136,0),Key!$D$2:$D$6,Key!$E$2:$E$6,-25)</f>
        <v>-25</v>
      </c>
      <c r="G136" s="15">
        <f ca="1">_xlfn.XLOOKUP(OFFSET('Survey Data'!F$2,$A136,0),Key!$D$2:$D$6,Key!$E$2:$E$6,-25)</f>
        <v>-25</v>
      </c>
      <c r="H136" s="15">
        <f ca="1">_xlfn.XLOOKUP(OFFSET('Survey Data'!G$2,$A136,0),Key!$D$2:$D$6,Key!$E$2:$E$6,-25)</f>
        <v>-25</v>
      </c>
      <c r="I136" s="15">
        <f ca="1">OFFSET('Survey Data'!$H$2,A136,0)</f>
        <v>0</v>
      </c>
      <c r="J136" s="15" t="str">
        <f ca="1">_xlfn.XLOOKUP(OFFSET('Survey Data'!$R$2,A136,0),Key!$G$2:$G$3,Key!$H$2:$H$3,"")</f>
        <v/>
      </c>
      <c r="L136">
        <f t="shared" ca="1" si="16"/>
        <v>-150</v>
      </c>
      <c r="M136">
        <f t="shared" ca="1" si="17"/>
        <v>0</v>
      </c>
      <c r="N136" t="e">
        <f ca="1">VLOOKUP(M136,Key!J$2:K$101,2,FALSE)</f>
        <v>#N/A</v>
      </c>
      <c r="O136" t="e" cm="1">
        <f t="array" ref="O136">_xlfn.IFS(COUNTIF('Survey Data'!J136:P136,"Yes")&gt;1,4,'Survey Data'!P136="Yes",1,'Survey Data'!L136="Yes",2,'Survey Data'!M136="Yes",3,'Survey Data'!J136="Yes",4,'Survey Data'!K136="Yes",4,'Survey Data'!N136="Yes",4)</f>
        <v>#N/A</v>
      </c>
      <c r="P136" t="e">
        <f t="shared" ca="1" si="18"/>
        <v>#N/A</v>
      </c>
      <c r="Q136">
        <f t="shared" ca="1" si="19"/>
        <v>1</v>
      </c>
      <c r="R136" t="b">
        <f t="shared" ca="1" si="20"/>
        <v>1</v>
      </c>
      <c r="S136" t="str">
        <f t="shared" ca="1" si="21"/>
        <v/>
      </c>
      <c r="T136" t="e">
        <f ca="1">_xlfn.XLOOKUP(P136,'Depression Treatment'!A$2:A$33,'Depression Treatment'!I$2:I$33,0)*S136</f>
        <v>#N/A</v>
      </c>
      <c r="U136">
        <f>IF(LEFT('Survey Data'!I136,8)="Employed",1,0)</f>
        <v>0</v>
      </c>
      <c r="V136" s="33" t="e">
        <f ca="1">S136*(U136*(T136*VLOOKUP(N136,'Depression Treatment'!F$38:I$41,3,FALSE)+(1-T136)*VLOOKUP(N136,'Depression Treatment'!F$38:I$41,4,FALSE))+(1-U136)*(T136*VLOOKUP(N136,'Depression Treatment'!F$43:I$46,3,FALSE)+(1-T136)*VLOOKUP(N136,'Depression Treatment'!F$43:I$46,4,FALSE)))</f>
        <v>#VALUE!</v>
      </c>
      <c r="W136" s="33">
        <f t="shared" ca="1" si="22"/>
        <v>0</v>
      </c>
    </row>
    <row r="137" spans="1:23" x14ac:dyDescent="0.3">
      <c r="A137">
        <f t="shared" si="23"/>
        <v>135</v>
      </c>
      <c r="B137" s="15" t="str">
        <f ca="1">_xlfn.XLOOKUP(OFFSET('Survey Data'!$A$2,A137,0),Key!A$2:A$5,Key!B$2:B$5,"")</f>
        <v/>
      </c>
      <c r="C137" s="15">
        <f ca="1">_xlfn.XLOOKUP(OFFSET('Survey Data'!B$2,$A137,0),Key!$D$2:$D$6,Key!$E$2:$E$6,-25)</f>
        <v>-25</v>
      </c>
      <c r="D137" s="15">
        <f ca="1">_xlfn.XLOOKUP(OFFSET('Survey Data'!C$2,$A137,0),Key!$D$2:$D$6,Key!$E$2:$E$6,-25)</f>
        <v>-25</v>
      </c>
      <c r="E137" s="15">
        <f ca="1">_xlfn.XLOOKUP(OFFSET('Survey Data'!D$2,$A137,0),Key!$D$2:$D$6,Key!$E$2:$E$6,-25)</f>
        <v>-25</v>
      </c>
      <c r="F137" s="15">
        <f ca="1">_xlfn.XLOOKUP(OFFSET('Survey Data'!E$2,$A137,0),Key!$D$2:$D$6,Key!$E$2:$E$6,-25)</f>
        <v>-25</v>
      </c>
      <c r="G137" s="15">
        <f ca="1">_xlfn.XLOOKUP(OFFSET('Survey Data'!F$2,$A137,0),Key!$D$2:$D$6,Key!$E$2:$E$6,-25)</f>
        <v>-25</v>
      </c>
      <c r="H137" s="15">
        <f ca="1">_xlfn.XLOOKUP(OFFSET('Survey Data'!G$2,$A137,0),Key!$D$2:$D$6,Key!$E$2:$E$6,-25)</f>
        <v>-25</v>
      </c>
      <c r="I137" s="15">
        <f ca="1">OFFSET('Survey Data'!$H$2,A137,0)</f>
        <v>0</v>
      </c>
      <c r="J137" s="15" t="str">
        <f ca="1">_xlfn.XLOOKUP(OFFSET('Survey Data'!$R$2,A137,0),Key!$G$2:$G$3,Key!$H$2:$H$3,"")</f>
        <v/>
      </c>
      <c r="L137">
        <f t="shared" ca="1" si="16"/>
        <v>-150</v>
      </c>
      <c r="M137">
        <f t="shared" ca="1" si="17"/>
        <v>0</v>
      </c>
      <c r="N137" t="e">
        <f ca="1">VLOOKUP(M137,Key!J$2:K$101,2,FALSE)</f>
        <v>#N/A</v>
      </c>
      <c r="O137" t="e" cm="1">
        <f t="array" ref="O137">_xlfn.IFS(COUNTIF('Survey Data'!J137:P137,"Yes")&gt;1,4,'Survey Data'!P137="Yes",1,'Survey Data'!L137="Yes",2,'Survey Data'!M137="Yes",3,'Survey Data'!J137="Yes",4,'Survey Data'!K137="Yes",4,'Survey Data'!N137="Yes",4)</f>
        <v>#N/A</v>
      </c>
      <c r="P137" t="e">
        <f t="shared" ca="1" si="18"/>
        <v>#N/A</v>
      </c>
      <c r="Q137">
        <f t="shared" ca="1" si="19"/>
        <v>1</v>
      </c>
      <c r="R137" t="b">
        <f t="shared" ca="1" si="20"/>
        <v>1</v>
      </c>
      <c r="S137" t="str">
        <f t="shared" ca="1" si="21"/>
        <v/>
      </c>
      <c r="T137" t="e">
        <f ca="1">_xlfn.XLOOKUP(P137,'Depression Treatment'!A$2:A$33,'Depression Treatment'!I$2:I$33,0)*S137</f>
        <v>#N/A</v>
      </c>
      <c r="U137">
        <f>IF(LEFT('Survey Data'!I137,8)="Employed",1,0)</f>
        <v>0</v>
      </c>
      <c r="V137" s="33" t="e">
        <f ca="1">S137*(U137*(T137*VLOOKUP(N137,'Depression Treatment'!F$38:I$41,3,FALSE)+(1-T137)*VLOOKUP(N137,'Depression Treatment'!F$38:I$41,4,FALSE))+(1-U137)*(T137*VLOOKUP(N137,'Depression Treatment'!F$43:I$46,3,FALSE)+(1-T137)*VLOOKUP(N137,'Depression Treatment'!F$43:I$46,4,FALSE)))</f>
        <v>#VALUE!</v>
      </c>
      <c r="W137" s="33">
        <f t="shared" ca="1" si="22"/>
        <v>0</v>
      </c>
    </row>
    <row r="138" spans="1:23" x14ac:dyDescent="0.3">
      <c r="A138">
        <f t="shared" si="23"/>
        <v>136</v>
      </c>
      <c r="B138" s="15" t="str">
        <f ca="1">_xlfn.XLOOKUP(OFFSET('Survey Data'!$A$2,A138,0),Key!A$2:A$5,Key!B$2:B$5,"")</f>
        <v/>
      </c>
      <c r="C138" s="15">
        <f ca="1">_xlfn.XLOOKUP(OFFSET('Survey Data'!B$2,$A138,0),Key!$D$2:$D$6,Key!$E$2:$E$6,-25)</f>
        <v>-25</v>
      </c>
      <c r="D138" s="15">
        <f ca="1">_xlfn.XLOOKUP(OFFSET('Survey Data'!C$2,$A138,0),Key!$D$2:$D$6,Key!$E$2:$E$6,-25)</f>
        <v>-25</v>
      </c>
      <c r="E138" s="15">
        <f ca="1">_xlfn.XLOOKUP(OFFSET('Survey Data'!D$2,$A138,0),Key!$D$2:$D$6,Key!$E$2:$E$6,-25)</f>
        <v>-25</v>
      </c>
      <c r="F138" s="15">
        <f ca="1">_xlfn.XLOOKUP(OFFSET('Survey Data'!E$2,$A138,0),Key!$D$2:$D$6,Key!$E$2:$E$6,-25)</f>
        <v>-25</v>
      </c>
      <c r="G138" s="15">
        <f ca="1">_xlfn.XLOOKUP(OFFSET('Survey Data'!F$2,$A138,0),Key!$D$2:$D$6,Key!$E$2:$E$6,-25)</f>
        <v>-25</v>
      </c>
      <c r="H138" s="15">
        <f ca="1">_xlfn.XLOOKUP(OFFSET('Survey Data'!G$2,$A138,0),Key!$D$2:$D$6,Key!$E$2:$E$6,-25)</f>
        <v>-25</v>
      </c>
      <c r="I138" s="15">
        <f ca="1">OFFSET('Survey Data'!$H$2,A138,0)</f>
        <v>0</v>
      </c>
      <c r="J138" s="15" t="str">
        <f ca="1">_xlfn.XLOOKUP(OFFSET('Survey Data'!$R$2,A138,0),Key!$G$2:$G$3,Key!$H$2:$H$3,"")</f>
        <v/>
      </c>
      <c r="L138">
        <f t="shared" ca="1" si="16"/>
        <v>-150</v>
      </c>
      <c r="M138">
        <f t="shared" ca="1" si="17"/>
        <v>0</v>
      </c>
      <c r="N138" t="e">
        <f ca="1">VLOOKUP(M138,Key!J$2:K$101,2,FALSE)</f>
        <v>#N/A</v>
      </c>
      <c r="O138" t="e" cm="1">
        <f t="array" ref="O138">_xlfn.IFS(COUNTIF('Survey Data'!J138:P138,"Yes")&gt;1,4,'Survey Data'!P138="Yes",1,'Survey Data'!L138="Yes",2,'Survey Data'!M138="Yes",3,'Survey Data'!J138="Yes",4,'Survey Data'!K138="Yes",4,'Survey Data'!N138="Yes",4)</f>
        <v>#N/A</v>
      </c>
      <c r="P138" t="e">
        <f t="shared" ca="1" si="18"/>
        <v>#N/A</v>
      </c>
      <c r="Q138">
        <f t="shared" ca="1" si="19"/>
        <v>1</v>
      </c>
      <c r="R138" t="b">
        <f t="shared" ca="1" si="20"/>
        <v>1</v>
      </c>
      <c r="S138" t="str">
        <f t="shared" ca="1" si="21"/>
        <v/>
      </c>
      <c r="T138" t="e">
        <f ca="1">_xlfn.XLOOKUP(P138,'Depression Treatment'!A$2:A$33,'Depression Treatment'!I$2:I$33,0)*S138</f>
        <v>#N/A</v>
      </c>
      <c r="U138">
        <f>IF(LEFT('Survey Data'!I138,8)="Employed",1,0)</f>
        <v>0</v>
      </c>
      <c r="V138" s="33" t="e">
        <f ca="1">S138*(U138*(T138*VLOOKUP(N138,'Depression Treatment'!F$38:I$41,3,FALSE)+(1-T138)*VLOOKUP(N138,'Depression Treatment'!F$38:I$41,4,FALSE))+(1-U138)*(T138*VLOOKUP(N138,'Depression Treatment'!F$43:I$46,3,FALSE)+(1-T138)*VLOOKUP(N138,'Depression Treatment'!F$43:I$46,4,FALSE)))</f>
        <v>#VALUE!</v>
      </c>
      <c r="W138" s="33">
        <f t="shared" ca="1" si="22"/>
        <v>0</v>
      </c>
    </row>
    <row r="139" spans="1:23" x14ac:dyDescent="0.3">
      <c r="A139">
        <f t="shared" si="23"/>
        <v>137</v>
      </c>
      <c r="B139" s="15" t="str">
        <f ca="1">_xlfn.XLOOKUP(OFFSET('Survey Data'!$A$2,A139,0),Key!A$2:A$5,Key!B$2:B$5,"")</f>
        <v/>
      </c>
      <c r="C139" s="15">
        <f ca="1">_xlfn.XLOOKUP(OFFSET('Survey Data'!B$2,$A139,0),Key!$D$2:$D$6,Key!$E$2:$E$6,-25)</f>
        <v>-25</v>
      </c>
      <c r="D139" s="15">
        <f ca="1">_xlfn.XLOOKUP(OFFSET('Survey Data'!C$2,$A139,0),Key!$D$2:$D$6,Key!$E$2:$E$6,-25)</f>
        <v>-25</v>
      </c>
      <c r="E139" s="15">
        <f ca="1">_xlfn.XLOOKUP(OFFSET('Survey Data'!D$2,$A139,0),Key!$D$2:$D$6,Key!$E$2:$E$6,-25)</f>
        <v>-25</v>
      </c>
      <c r="F139" s="15">
        <f ca="1">_xlfn.XLOOKUP(OFFSET('Survey Data'!E$2,$A139,0),Key!$D$2:$D$6,Key!$E$2:$E$6,-25)</f>
        <v>-25</v>
      </c>
      <c r="G139" s="15">
        <f ca="1">_xlfn.XLOOKUP(OFFSET('Survey Data'!F$2,$A139,0),Key!$D$2:$D$6,Key!$E$2:$E$6,-25)</f>
        <v>-25</v>
      </c>
      <c r="H139" s="15">
        <f ca="1">_xlfn.XLOOKUP(OFFSET('Survey Data'!G$2,$A139,0),Key!$D$2:$D$6,Key!$E$2:$E$6,-25)</f>
        <v>-25</v>
      </c>
      <c r="I139" s="15">
        <f ca="1">OFFSET('Survey Data'!$H$2,A139,0)</f>
        <v>0</v>
      </c>
      <c r="J139" s="15" t="str">
        <f ca="1">_xlfn.XLOOKUP(OFFSET('Survey Data'!$R$2,A139,0),Key!$G$2:$G$3,Key!$H$2:$H$3,"")</f>
        <v/>
      </c>
      <c r="L139">
        <f t="shared" ca="1" si="16"/>
        <v>-150</v>
      </c>
      <c r="M139">
        <f t="shared" ca="1" si="17"/>
        <v>0</v>
      </c>
      <c r="N139" t="e">
        <f ca="1">VLOOKUP(M139,Key!J$2:K$101,2,FALSE)</f>
        <v>#N/A</v>
      </c>
      <c r="O139" t="e" cm="1">
        <f t="array" ref="O139">_xlfn.IFS(COUNTIF('Survey Data'!J139:P139,"Yes")&gt;1,4,'Survey Data'!P139="Yes",1,'Survey Data'!L139="Yes",2,'Survey Data'!M139="Yes",3,'Survey Data'!J139="Yes",4,'Survey Data'!K139="Yes",4,'Survey Data'!N139="Yes",4)</f>
        <v>#N/A</v>
      </c>
      <c r="P139" t="e">
        <f t="shared" ca="1" si="18"/>
        <v>#N/A</v>
      </c>
      <c r="Q139">
        <f t="shared" ca="1" si="19"/>
        <v>1</v>
      </c>
      <c r="R139" t="b">
        <f t="shared" ca="1" si="20"/>
        <v>1</v>
      </c>
      <c r="S139" t="str">
        <f t="shared" ca="1" si="21"/>
        <v/>
      </c>
      <c r="T139" t="e">
        <f ca="1">_xlfn.XLOOKUP(P139,'Depression Treatment'!A$2:A$33,'Depression Treatment'!I$2:I$33,0)*S139</f>
        <v>#N/A</v>
      </c>
      <c r="U139">
        <f>IF(LEFT('Survey Data'!I139,8)="Employed",1,0)</f>
        <v>0</v>
      </c>
      <c r="V139" s="33" t="e">
        <f ca="1">S139*(U139*(T139*VLOOKUP(N139,'Depression Treatment'!F$38:I$41,3,FALSE)+(1-T139)*VLOOKUP(N139,'Depression Treatment'!F$38:I$41,4,FALSE))+(1-U139)*(T139*VLOOKUP(N139,'Depression Treatment'!F$43:I$46,3,FALSE)+(1-T139)*VLOOKUP(N139,'Depression Treatment'!F$43:I$46,4,FALSE)))</f>
        <v>#VALUE!</v>
      </c>
      <c r="W139" s="33">
        <f t="shared" ca="1" si="22"/>
        <v>0</v>
      </c>
    </row>
    <row r="140" spans="1:23" x14ac:dyDescent="0.3">
      <c r="A140">
        <f t="shared" si="23"/>
        <v>138</v>
      </c>
      <c r="B140" s="15" t="str">
        <f ca="1">_xlfn.XLOOKUP(OFFSET('Survey Data'!$A$2,A140,0),Key!A$2:A$5,Key!B$2:B$5,"")</f>
        <v/>
      </c>
      <c r="C140" s="15">
        <f ca="1">_xlfn.XLOOKUP(OFFSET('Survey Data'!B$2,$A140,0),Key!$D$2:$D$6,Key!$E$2:$E$6,-25)</f>
        <v>-25</v>
      </c>
      <c r="D140" s="15">
        <f ca="1">_xlfn.XLOOKUP(OFFSET('Survey Data'!C$2,$A140,0),Key!$D$2:$D$6,Key!$E$2:$E$6,-25)</f>
        <v>-25</v>
      </c>
      <c r="E140" s="15">
        <f ca="1">_xlfn.XLOOKUP(OFFSET('Survey Data'!D$2,$A140,0),Key!$D$2:$D$6,Key!$E$2:$E$6,-25)</f>
        <v>-25</v>
      </c>
      <c r="F140" s="15">
        <f ca="1">_xlfn.XLOOKUP(OFFSET('Survey Data'!E$2,$A140,0),Key!$D$2:$D$6,Key!$E$2:$E$6,-25)</f>
        <v>-25</v>
      </c>
      <c r="G140" s="15">
        <f ca="1">_xlfn.XLOOKUP(OFFSET('Survey Data'!F$2,$A140,0),Key!$D$2:$D$6,Key!$E$2:$E$6,-25)</f>
        <v>-25</v>
      </c>
      <c r="H140" s="15">
        <f ca="1">_xlfn.XLOOKUP(OFFSET('Survey Data'!G$2,$A140,0),Key!$D$2:$D$6,Key!$E$2:$E$6,-25)</f>
        <v>-25</v>
      </c>
      <c r="I140" s="15">
        <f ca="1">OFFSET('Survey Data'!$H$2,A140,0)</f>
        <v>0</v>
      </c>
      <c r="J140" s="15" t="str">
        <f ca="1">_xlfn.XLOOKUP(OFFSET('Survey Data'!$R$2,A140,0),Key!$G$2:$G$3,Key!$H$2:$H$3,"")</f>
        <v/>
      </c>
      <c r="L140">
        <f t="shared" ca="1" si="16"/>
        <v>-150</v>
      </c>
      <c r="M140">
        <f t="shared" ca="1" si="17"/>
        <v>0</v>
      </c>
      <c r="N140" t="e">
        <f ca="1">VLOOKUP(M140,Key!J$2:K$101,2,FALSE)</f>
        <v>#N/A</v>
      </c>
      <c r="O140" t="e" cm="1">
        <f t="array" ref="O140">_xlfn.IFS(COUNTIF('Survey Data'!J140:P140,"Yes")&gt;1,4,'Survey Data'!P140="Yes",1,'Survey Data'!L140="Yes",2,'Survey Data'!M140="Yes",3,'Survey Data'!J140="Yes",4,'Survey Data'!K140="Yes",4,'Survey Data'!N140="Yes",4)</f>
        <v>#N/A</v>
      </c>
      <c r="P140" t="e">
        <f t="shared" ca="1" si="18"/>
        <v>#N/A</v>
      </c>
      <c r="Q140">
        <f t="shared" ca="1" si="19"/>
        <v>1</v>
      </c>
      <c r="R140" t="b">
        <f t="shared" ca="1" si="20"/>
        <v>1</v>
      </c>
      <c r="S140" t="str">
        <f t="shared" ca="1" si="21"/>
        <v/>
      </c>
      <c r="T140" t="e">
        <f ca="1">_xlfn.XLOOKUP(P140,'Depression Treatment'!A$2:A$33,'Depression Treatment'!I$2:I$33,0)*S140</f>
        <v>#N/A</v>
      </c>
      <c r="U140">
        <f>IF(LEFT('Survey Data'!I140,8)="Employed",1,0)</f>
        <v>0</v>
      </c>
      <c r="V140" s="33" t="e">
        <f ca="1">S140*(U140*(T140*VLOOKUP(N140,'Depression Treatment'!F$38:I$41,3,FALSE)+(1-T140)*VLOOKUP(N140,'Depression Treatment'!F$38:I$41,4,FALSE))+(1-U140)*(T140*VLOOKUP(N140,'Depression Treatment'!F$43:I$46,3,FALSE)+(1-T140)*VLOOKUP(N140,'Depression Treatment'!F$43:I$46,4,FALSE)))</f>
        <v>#VALUE!</v>
      </c>
      <c r="W140" s="33">
        <f t="shared" ca="1" si="22"/>
        <v>0</v>
      </c>
    </row>
    <row r="141" spans="1:23" x14ac:dyDescent="0.3">
      <c r="A141">
        <f t="shared" si="23"/>
        <v>139</v>
      </c>
      <c r="B141" s="15" t="str">
        <f ca="1">_xlfn.XLOOKUP(OFFSET('Survey Data'!$A$2,A141,0),Key!A$2:A$5,Key!B$2:B$5,"")</f>
        <v/>
      </c>
      <c r="C141" s="15">
        <f ca="1">_xlfn.XLOOKUP(OFFSET('Survey Data'!B$2,$A141,0),Key!$D$2:$D$6,Key!$E$2:$E$6,-25)</f>
        <v>-25</v>
      </c>
      <c r="D141" s="15">
        <f ca="1">_xlfn.XLOOKUP(OFFSET('Survey Data'!C$2,$A141,0),Key!$D$2:$D$6,Key!$E$2:$E$6,-25)</f>
        <v>-25</v>
      </c>
      <c r="E141" s="15">
        <f ca="1">_xlfn.XLOOKUP(OFFSET('Survey Data'!D$2,$A141,0),Key!$D$2:$D$6,Key!$E$2:$E$6,-25)</f>
        <v>-25</v>
      </c>
      <c r="F141" s="15">
        <f ca="1">_xlfn.XLOOKUP(OFFSET('Survey Data'!E$2,$A141,0),Key!$D$2:$D$6,Key!$E$2:$E$6,-25)</f>
        <v>-25</v>
      </c>
      <c r="G141" s="15">
        <f ca="1">_xlfn.XLOOKUP(OFFSET('Survey Data'!F$2,$A141,0),Key!$D$2:$D$6,Key!$E$2:$E$6,-25)</f>
        <v>-25</v>
      </c>
      <c r="H141" s="15">
        <f ca="1">_xlfn.XLOOKUP(OFFSET('Survey Data'!G$2,$A141,0),Key!$D$2:$D$6,Key!$E$2:$E$6,-25)</f>
        <v>-25</v>
      </c>
      <c r="I141" s="15">
        <f ca="1">OFFSET('Survey Data'!$H$2,A141,0)</f>
        <v>0</v>
      </c>
      <c r="J141" s="15" t="str">
        <f ca="1">_xlfn.XLOOKUP(OFFSET('Survey Data'!$R$2,A141,0),Key!$G$2:$G$3,Key!$H$2:$H$3,"")</f>
        <v/>
      </c>
      <c r="L141">
        <f t="shared" ca="1" si="16"/>
        <v>-150</v>
      </c>
      <c r="M141">
        <f t="shared" ca="1" si="17"/>
        <v>0</v>
      </c>
      <c r="N141" t="e">
        <f ca="1">VLOOKUP(M141,Key!J$2:K$101,2,FALSE)</f>
        <v>#N/A</v>
      </c>
      <c r="O141" t="e" cm="1">
        <f t="array" ref="O141">_xlfn.IFS(COUNTIF('Survey Data'!J141:P141,"Yes")&gt;1,4,'Survey Data'!P141="Yes",1,'Survey Data'!L141="Yes",2,'Survey Data'!M141="Yes",3,'Survey Data'!J141="Yes",4,'Survey Data'!K141="Yes",4,'Survey Data'!N141="Yes",4)</f>
        <v>#N/A</v>
      </c>
      <c r="P141" t="e">
        <f t="shared" ca="1" si="18"/>
        <v>#N/A</v>
      </c>
      <c r="Q141">
        <f t="shared" ca="1" si="19"/>
        <v>1</v>
      </c>
      <c r="R141" t="b">
        <f t="shared" ca="1" si="20"/>
        <v>1</v>
      </c>
      <c r="S141" t="str">
        <f t="shared" ca="1" si="21"/>
        <v/>
      </c>
      <c r="T141" t="e">
        <f ca="1">_xlfn.XLOOKUP(P141,'Depression Treatment'!A$2:A$33,'Depression Treatment'!I$2:I$33,0)*S141</f>
        <v>#N/A</v>
      </c>
      <c r="U141">
        <f>IF(LEFT('Survey Data'!I141,8)="Employed",1,0)</f>
        <v>0</v>
      </c>
      <c r="V141" s="33" t="e">
        <f ca="1">S141*(U141*(T141*VLOOKUP(N141,'Depression Treatment'!F$38:I$41,3,FALSE)+(1-T141)*VLOOKUP(N141,'Depression Treatment'!F$38:I$41,4,FALSE))+(1-U141)*(T141*VLOOKUP(N141,'Depression Treatment'!F$43:I$46,3,FALSE)+(1-T141)*VLOOKUP(N141,'Depression Treatment'!F$43:I$46,4,FALSE)))</f>
        <v>#VALUE!</v>
      </c>
      <c r="W141" s="33">
        <f t="shared" ca="1" si="22"/>
        <v>0</v>
      </c>
    </row>
    <row r="142" spans="1:23" x14ac:dyDescent="0.3">
      <c r="A142">
        <f t="shared" si="23"/>
        <v>140</v>
      </c>
      <c r="B142" s="15" t="str">
        <f ca="1">_xlfn.XLOOKUP(OFFSET('Survey Data'!$A$2,A142,0),Key!A$2:A$5,Key!B$2:B$5,"")</f>
        <v/>
      </c>
      <c r="C142" s="15">
        <f ca="1">_xlfn.XLOOKUP(OFFSET('Survey Data'!B$2,$A142,0),Key!$D$2:$D$6,Key!$E$2:$E$6,-25)</f>
        <v>-25</v>
      </c>
      <c r="D142" s="15">
        <f ca="1">_xlfn.XLOOKUP(OFFSET('Survey Data'!C$2,$A142,0),Key!$D$2:$D$6,Key!$E$2:$E$6,-25)</f>
        <v>-25</v>
      </c>
      <c r="E142" s="15">
        <f ca="1">_xlfn.XLOOKUP(OFFSET('Survey Data'!D$2,$A142,0),Key!$D$2:$D$6,Key!$E$2:$E$6,-25)</f>
        <v>-25</v>
      </c>
      <c r="F142" s="15">
        <f ca="1">_xlfn.XLOOKUP(OFFSET('Survey Data'!E$2,$A142,0),Key!$D$2:$D$6,Key!$E$2:$E$6,-25)</f>
        <v>-25</v>
      </c>
      <c r="G142" s="15">
        <f ca="1">_xlfn.XLOOKUP(OFFSET('Survey Data'!F$2,$A142,0),Key!$D$2:$D$6,Key!$E$2:$E$6,-25)</f>
        <v>-25</v>
      </c>
      <c r="H142" s="15">
        <f ca="1">_xlfn.XLOOKUP(OFFSET('Survey Data'!G$2,$A142,0),Key!$D$2:$D$6,Key!$E$2:$E$6,-25)</f>
        <v>-25</v>
      </c>
      <c r="I142" s="15">
        <f ca="1">OFFSET('Survey Data'!$H$2,A142,0)</f>
        <v>0</v>
      </c>
      <c r="J142" s="15" t="str">
        <f ca="1">_xlfn.XLOOKUP(OFFSET('Survey Data'!$R$2,A142,0),Key!$G$2:$G$3,Key!$H$2:$H$3,"")</f>
        <v/>
      </c>
      <c r="L142">
        <f t="shared" ca="1" si="16"/>
        <v>-150</v>
      </c>
      <c r="M142">
        <f t="shared" ca="1" si="17"/>
        <v>0</v>
      </c>
      <c r="N142" t="e">
        <f ca="1">VLOOKUP(M142,Key!J$2:K$101,2,FALSE)</f>
        <v>#N/A</v>
      </c>
      <c r="O142" t="e" cm="1">
        <f t="array" ref="O142">_xlfn.IFS(COUNTIF('Survey Data'!J142:P142,"Yes")&gt;1,4,'Survey Data'!P142="Yes",1,'Survey Data'!L142="Yes",2,'Survey Data'!M142="Yes",3,'Survey Data'!J142="Yes",4,'Survey Data'!K142="Yes",4,'Survey Data'!N142="Yes",4)</f>
        <v>#N/A</v>
      </c>
      <c r="P142" t="e">
        <f t="shared" ca="1" si="18"/>
        <v>#N/A</v>
      </c>
      <c r="Q142">
        <f t="shared" ca="1" si="19"/>
        <v>1</v>
      </c>
      <c r="R142" t="b">
        <f t="shared" ca="1" si="20"/>
        <v>1</v>
      </c>
      <c r="S142" t="str">
        <f t="shared" ca="1" si="21"/>
        <v/>
      </c>
      <c r="T142" t="e">
        <f ca="1">_xlfn.XLOOKUP(P142,'Depression Treatment'!A$2:A$33,'Depression Treatment'!I$2:I$33,0)*S142</f>
        <v>#N/A</v>
      </c>
      <c r="U142">
        <f>IF(LEFT('Survey Data'!I142,8)="Employed",1,0)</f>
        <v>0</v>
      </c>
      <c r="V142" s="33" t="e">
        <f ca="1">S142*(U142*(T142*VLOOKUP(N142,'Depression Treatment'!F$38:I$41,3,FALSE)+(1-T142)*VLOOKUP(N142,'Depression Treatment'!F$38:I$41,4,FALSE))+(1-U142)*(T142*VLOOKUP(N142,'Depression Treatment'!F$43:I$46,3,FALSE)+(1-T142)*VLOOKUP(N142,'Depression Treatment'!F$43:I$46,4,FALSE)))</f>
        <v>#VALUE!</v>
      </c>
      <c r="W142" s="33">
        <f t="shared" ca="1" si="22"/>
        <v>0</v>
      </c>
    </row>
    <row r="143" spans="1:23" x14ac:dyDescent="0.3">
      <c r="A143">
        <f t="shared" si="23"/>
        <v>141</v>
      </c>
      <c r="B143" s="15" t="str">
        <f ca="1">_xlfn.XLOOKUP(OFFSET('Survey Data'!$A$2,A143,0),Key!A$2:A$5,Key!B$2:B$5,"")</f>
        <v/>
      </c>
      <c r="C143" s="15">
        <f ca="1">_xlfn.XLOOKUP(OFFSET('Survey Data'!B$2,$A143,0),Key!$D$2:$D$6,Key!$E$2:$E$6,-25)</f>
        <v>-25</v>
      </c>
      <c r="D143" s="15">
        <f ca="1">_xlfn.XLOOKUP(OFFSET('Survey Data'!C$2,$A143,0),Key!$D$2:$D$6,Key!$E$2:$E$6,-25)</f>
        <v>-25</v>
      </c>
      <c r="E143" s="15">
        <f ca="1">_xlfn.XLOOKUP(OFFSET('Survey Data'!D$2,$A143,0),Key!$D$2:$D$6,Key!$E$2:$E$6,-25)</f>
        <v>-25</v>
      </c>
      <c r="F143" s="15">
        <f ca="1">_xlfn.XLOOKUP(OFFSET('Survey Data'!E$2,$A143,0),Key!$D$2:$D$6,Key!$E$2:$E$6,-25)</f>
        <v>-25</v>
      </c>
      <c r="G143" s="15">
        <f ca="1">_xlfn.XLOOKUP(OFFSET('Survey Data'!F$2,$A143,0),Key!$D$2:$D$6,Key!$E$2:$E$6,-25)</f>
        <v>-25</v>
      </c>
      <c r="H143" s="15">
        <f ca="1">_xlfn.XLOOKUP(OFFSET('Survey Data'!G$2,$A143,0),Key!$D$2:$D$6,Key!$E$2:$E$6,-25)</f>
        <v>-25</v>
      </c>
      <c r="I143" s="15">
        <f ca="1">OFFSET('Survey Data'!$H$2,A143,0)</f>
        <v>0</v>
      </c>
      <c r="J143" s="15" t="str">
        <f ca="1">_xlfn.XLOOKUP(OFFSET('Survey Data'!$R$2,A143,0),Key!$G$2:$G$3,Key!$H$2:$H$3,"")</f>
        <v/>
      </c>
      <c r="L143">
        <f t="shared" ca="1" si="16"/>
        <v>-150</v>
      </c>
      <c r="M143">
        <f t="shared" ca="1" si="17"/>
        <v>0</v>
      </c>
      <c r="N143" t="e">
        <f ca="1">VLOOKUP(M143,Key!J$2:K$101,2,FALSE)</f>
        <v>#N/A</v>
      </c>
      <c r="O143" t="e" cm="1">
        <f t="array" ref="O143">_xlfn.IFS(COUNTIF('Survey Data'!J143:P143,"Yes")&gt;1,4,'Survey Data'!P143="Yes",1,'Survey Data'!L143="Yes",2,'Survey Data'!M143="Yes",3,'Survey Data'!J143="Yes",4,'Survey Data'!K143="Yes",4,'Survey Data'!N143="Yes",4)</f>
        <v>#N/A</v>
      </c>
      <c r="P143" t="e">
        <f t="shared" ca="1" si="18"/>
        <v>#N/A</v>
      </c>
      <c r="Q143">
        <f t="shared" ca="1" si="19"/>
        <v>1</v>
      </c>
      <c r="R143" t="b">
        <f t="shared" ca="1" si="20"/>
        <v>1</v>
      </c>
      <c r="S143" t="str">
        <f t="shared" ca="1" si="21"/>
        <v/>
      </c>
      <c r="T143" t="e">
        <f ca="1">_xlfn.XLOOKUP(P143,'Depression Treatment'!A$2:A$33,'Depression Treatment'!I$2:I$33,0)*S143</f>
        <v>#N/A</v>
      </c>
      <c r="U143">
        <f>IF(LEFT('Survey Data'!I143,8)="Employed",1,0)</f>
        <v>0</v>
      </c>
      <c r="V143" s="33" t="e">
        <f ca="1">S143*(U143*(T143*VLOOKUP(N143,'Depression Treatment'!F$38:I$41,3,FALSE)+(1-T143)*VLOOKUP(N143,'Depression Treatment'!F$38:I$41,4,FALSE))+(1-U143)*(T143*VLOOKUP(N143,'Depression Treatment'!F$43:I$46,3,FALSE)+(1-T143)*VLOOKUP(N143,'Depression Treatment'!F$43:I$46,4,FALSE)))</f>
        <v>#VALUE!</v>
      </c>
      <c r="W143" s="33">
        <f t="shared" ca="1" si="22"/>
        <v>0</v>
      </c>
    </row>
    <row r="144" spans="1:23" x14ac:dyDescent="0.3">
      <c r="A144">
        <f t="shared" si="23"/>
        <v>142</v>
      </c>
      <c r="B144" s="15" t="str">
        <f ca="1">_xlfn.XLOOKUP(OFFSET('Survey Data'!$A$2,A144,0),Key!A$2:A$5,Key!B$2:B$5,"")</f>
        <v/>
      </c>
      <c r="C144" s="15">
        <f ca="1">_xlfn.XLOOKUP(OFFSET('Survey Data'!B$2,$A144,0),Key!$D$2:$D$6,Key!$E$2:$E$6,-25)</f>
        <v>-25</v>
      </c>
      <c r="D144" s="15">
        <f ca="1">_xlfn.XLOOKUP(OFFSET('Survey Data'!C$2,$A144,0),Key!$D$2:$D$6,Key!$E$2:$E$6,-25)</f>
        <v>-25</v>
      </c>
      <c r="E144" s="15">
        <f ca="1">_xlfn.XLOOKUP(OFFSET('Survey Data'!D$2,$A144,0),Key!$D$2:$D$6,Key!$E$2:$E$6,-25)</f>
        <v>-25</v>
      </c>
      <c r="F144" s="15">
        <f ca="1">_xlfn.XLOOKUP(OFFSET('Survey Data'!E$2,$A144,0),Key!$D$2:$D$6,Key!$E$2:$E$6,-25)</f>
        <v>-25</v>
      </c>
      <c r="G144" s="15">
        <f ca="1">_xlfn.XLOOKUP(OFFSET('Survey Data'!F$2,$A144,0),Key!$D$2:$D$6,Key!$E$2:$E$6,-25)</f>
        <v>-25</v>
      </c>
      <c r="H144" s="15">
        <f ca="1">_xlfn.XLOOKUP(OFFSET('Survey Data'!G$2,$A144,0),Key!$D$2:$D$6,Key!$E$2:$E$6,-25)</f>
        <v>-25</v>
      </c>
      <c r="I144" s="15">
        <f ca="1">OFFSET('Survey Data'!$H$2,A144,0)</f>
        <v>0</v>
      </c>
      <c r="J144" s="15" t="str">
        <f ca="1">_xlfn.XLOOKUP(OFFSET('Survey Data'!$R$2,A144,0),Key!$G$2:$G$3,Key!$H$2:$H$3,"")</f>
        <v/>
      </c>
      <c r="L144">
        <f t="shared" ca="1" si="16"/>
        <v>-150</v>
      </c>
      <c r="M144">
        <f t="shared" ca="1" si="17"/>
        <v>0</v>
      </c>
      <c r="N144" t="e">
        <f ca="1">VLOOKUP(M144,Key!J$2:K$101,2,FALSE)</f>
        <v>#N/A</v>
      </c>
      <c r="O144" t="e" cm="1">
        <f t="array" ref="O144">_xlfn.IFS(COUNTIF('Survey Data'!J144:P144,"Yes")&gt;1,4,'Survey Data'!P144="Yes",1,'Survey Data'!L144="Yes",2,'Survey Data'!M144="Yes",3,'Survey Data'!J144="Yes",4,'Survey Data'!K144="Yes",4,'Survey Data'!N144="Yes",4)</f>
        <v>#N/A</v>
      </c>
      <c r="P144" t="e">
        <f t="shared" ca="1" si="18"/>
        <v>#N/A</v>
      </c>
      <c r="Q144">
        <f t="shared" ca="1" si="19"/>
        <v>1</v>
      </c>
      <c r="R144" t="b">
        <f t="shared" ca="1" si="20"/>
        <v>1</v>
      </c>
      <c r="S144" t="str">
        <f t="shared" ca="1" si="21"/>
        <v/>
      </c>
      <c r="T144" t="e">
        <f ca="1">_xlfn.XLOOKUP(P144,'Depression Treatment'!A$2:A$33,'Depression Treatment'!I$2:I$33,0)*S144</f>
        <v>#N/A</v>
      </c>
      <c r="U144">
        <f>IF(LEFT('Survey Data'!I144,8)="Employed",1,0)</f>
        <v>0</v>
      </c>
      <c r="V144" s="33" t="e">
        <f ca="1">S144*(U144*(T144*VLOOKUP(N144,'Depression Treatment'!F$38:I$41,3,FALSE)+(1-T144)*VLOOKUP(N144,'Depression Treatment'!F$38:I$41,4,FALSE))+(1-U144)*(T144*VLOOKUP(N144,'Depression Treatment'!F$43:I$46,3,FALSE)+(1-T144)*VLOOKUP(N144,'Depression Treatment'!F$43:I$46,4,FALSE)))</f>
        <v>#VALUE!</v>
      </c>
      <c r="W144" s="33">
        <f t="shared" ca="1" si="22"/>
        <v>0</v>
      </c>
    </row>
    <row r="145" spans="1:23" x14ac:dyDescent="0.3">
      <c r="A145">
        <f t="shared" si="23"/>
        <v>143</v>
      </c>
      <c r="B145" s="15" t="str">
        <f ca="1">_xlfn.XLOOKUP(OFFSET('Survey Data'!$A$2,A145,0),Key!A$2:A$5,Key!B$2:B$5,"")</f>
        <v/>
      </c>
      <c r="C145" s="15">
        <f ca="1">_xlfn.XLOOKUP(OFFSET('Survey Data'!B$2,$A145,0),Key!$D$2:$D$6,Key!$E$2:$E$6,-25)</f>
        <v>-25</v>
      </c>
      <c r="D145" s="15">
        <f ca="1">_xlfn.XLOOKUP(OFFSET('Survey Data'!C$2,$A145,0),Key!$D$2:$D$6,Key!$E$2:$E$6,-25)</f>
        <v>-25</v>
      </c>
      <c r="E145" s="15">
        <f ca="1">_xlfn.XLOOKUP(OFFSET('Survey Data'!D$2,$A145,0),Key!$D$2:$D$6,Key!$E$2:$E$6,-25)</f>
        <v>-25</v>
      </c>
      <c r="F145" s="15">
        <f ca="1">_xlfn.XLOOKUP(OFFSET('Survey Data'!E$2,$A145,0),Key!$D$2:$D$6,Key!$E$2:$E$6,-25)</f>
        <v>-25</v>
      </c>
      <c r="G145" s="15">
        <f ca="1">_xlfn.XLOOKUP(OFFSET('Survey Data'!F$2,$A145,0),Key!$D$2:$D$6,Key!$E$2:$E$6,-25)</f>
        <v>-25</v>
      </c>
      <c r="H145" s="15">
        <f ca="1">_xlfn.XLOOKUP(OFFSET('Survey Data'!G$2,$A145,0),Key!$D$2:$D$6,Key!$E$2:$E$6,-25)</f>
        <v>-25</v>
      </c>
      <c r="I145" s="15">
        <f ca="1">OFFSET('Survey Data'!$H$2,A145,0)</f>
        <v>0</v>
      </c>
      <c r="J145" s="15" t="str">
        <f ca="1">_xlfn.XLOOKUP(OFFSET('Survey Data'!$R$2,A145,0),Key!$G$2:$G$3,Key!$H$2:$H$3,"")</f>
        <v/>
      </c>
      <c r="L145">
        <f t="shared" ca="1" si="16"/>
        <v>-150</v>
      </c>
      <c r="M145">
        <f t="shared" ca="1" si="17"/>
        <v>0</v>
      </c>
      <c r="N145" t="e">
        <f ca="1">VLOOKUP(M145,Key!J$2:K$101,2,FALSE)</f>
        <v>#N/A</v>
      </c>
      <c r="O145" t="e" cm="1">
        <f t="array" ref="O145">_xlfn.IFS(COUNTIF('Survey Data'!J145:P145,"Yes")&gt;1,4,'Survey Data'!P145="Yes",1,'Survey Data'!L145="Yes",2,'Survey Data'!M145="Yes",3,'Survey Data'!J145="Yes",4,'Survey Data'!K145="Yes",4,'Survey Data'!N145="Yes",4)</f>
        <v>#N/A</v>
      </c>
      <c r="P145" t="e">
        <f t="shared" ca="1" si="18"/>
        <v>#N/A</v>
      </c>
      <c r="Q145">
        <f t="shared" ca="1" si="19"/>
        <v>1</v>
      </c>
      <c r="R145" t="b">
        <f t="shared" ca="1" si="20"/>
        <v>1</v>
      </c>
      <c r="S145" t="str">
        <f t="shared" ca="1" si="21"/>
        <v/>
      </c>
      <c r="T145" t="e">
        <f ca="1">_xlfn.XLOOKUP(P145,'Depression Treatment'!A$2:A$33,'Depression Treatment'!I$2:I$33,0)*S145</f>
        <v>#N/A</v>
      </c>
      <c r="U145">
        <f>IF(LEFT('Survey Data'!I145,8)="Employed",1,0)</f>
        <v>0</v>
      </c>
      <c r="V145" s="33" t="e">
        <f ca="1">S145*(U145*(T145*VLOOKUP(N145,'Depression Treatment'!F$38:I$41,3,FALSE)+(1-T145)*VLOOKUP(N145,'Depression Treatment'!F$38:I$41,4,FALSE))+(1-U145)*(T145*VLOOKUP(N145,'Depression Treatment'!F$43:I$46,3,FALSE)+(1-T145)*VLOOKUP(N145,'Depression Treatment'!F$43:I$46,4,FALSE)))</f>
        <v>#VALUE!</v>
      </c>
      <c r="W145" s="33">
        <f t="shared" ca="1" si="22"/>
        <v>0</v>
      </c>
    </row>
    <row r="146" spans="1:23" x14ac:dyDescent="0.3">
      <c r="A146">
        <f t="shared" si="23"/>
        <v>144</v>
      </c>
      <c r="B146" s="15" t="str">
        <f ca="1">_xlfn.XLOOKUP(OFFSET('Survey Data'!$A$2,A146,0),Key!A$2:A$5,Key!B$2:B$5,"")</f>
        <v/>
      </c>
      <c r="C146" s="15">
        <f ca="1">_xlfn.XLOOKUP(OFFSET('Survey Data'!B$2,$A146,0),Key!$D$2:$D$6,Key!$E$2:$E$6,-25)</f>
        <v>-25</v>
      </c>
      <c r="D146" s="15">
        <f ca="1">_xlfn.XLOOKUP(OFFSET('Survey Data'!C$2,$A146,0),Key!$D$2:$D$6,Key!$E$2:$E$6,-25)</f>
        <v>-25</v>
      </c>
      <c r="E146" s="15">
        <f ca="1">_xlfn.XLOOKUP(OFFSET('Survey Data'!D$2,$A146,0),Key!$D$2:$D$6,Key!$E$2:$E$6,-25)</f>
        <v>-25</v>
      </c>
      <c r="F146" s="15">
        <f ca="1">_xlfn.XLOOKUP(OFFSET('Survey Data'!E$2,$A146,0),Key!$D$2:$D$6,Key!$E$2:$E$6,-25)</f>
        <v>-25</v>
      </c>
      <c r="G146" s="15">
        <f ca="1">_xlfn.XLOOKUP(OFFSET('Survey Data'!F$2,$A146,0),Key!$D$2:$D$6,Key!$E$2:$E$6,-25)</f>
        <v>-25</v>
      </c>
      <c r="H146" s="15">
        <f ca="1">_xlfn.XLOOKUP(OFFSET('Survey Data'!G$2,$A146,0),Key!$D$2:$D$6,Key!$E$2:$E$6,-25)</f>
        <v>-25</v>
      </c>
      <c r="I146" s="15">
        <f ca="1">OFFSET('Survey Data'!$H$2,A146,0)</f>
        <v>0</v>
      </c>
      <c r="J146" s="15" t="str">
        <f ca="1">_xlfn.XLOOKUP(OFFSET('Survey Data'!$R$2,A146,0),Key!$G$2:$G$3,Key!$H$2:$H$3,"")</f>
        <v/>
      </c>
      <c r="L146">
        <f t="shared" ca="1" si="16"/>
        <v>-150</v>
      </c>
      <c r="M146">
        <f t="shared" ca="1" si="17"/>
        <v>0</v>
      </c>
      <c r="N146" t="e">
        <f ca="1">VLOOKUP(M146,Key!J$2:K$101,2,FALSE)</f>
        <v>#N/A</v>
      </c>
      <c r="O146" t="e" cm="1">
        <f t="array" ref="O146">_xlfn.IFS(COUNTIF('Survey Data'!J146:P146,"Yes")&gt;1,4,'Survey Data'!P146="Yes",1,'Survey Data'!L146="Yes",2,'Survey Data'!M146="Yes",3,'Survey Data'!J146="Yes",4,'Survey Data'!K146="Yes",4,'Survey Data'!N146="Yes",4)</f>
        <v>#N/A</v>
      </c>
      <c r="P146" t="e">
        <f t="shared" ca="1" si="18"/>
        <v>#N/A</v>
      </c>
      <c r="Q146">
        <f t="shared" ca="1" si="19"/>
        <v>1</v>
      </c>
      <c r="R146" t="b">
        <f t="shared" ca="1" si="20"/>
        <v>1</v>
      </c>
      <c r="S146" t="str">
        <f t="shared" ca="1" si="21"/>
        <v/>
      </c>
      <c r="T146" t="e">
        <f ca="1">_xlfn.XLOOKUP(P146,'Depression Treatment'!A$2:A$33,'Depression Treatment'!I$2:I$33,0)*S146</f>
        <v>#N/A</v>
      </c>
      <c r="U146">
        <f>IF(LEFT('Survey Data'!I146,8)="Employed",1,0)</f>
        <v>0</v>
      </c>
      <c r="V146" s="33" t="e">
        <f ca="1">S146*(U146*(T146*VLOOKUP(N146,'Depression Treatment'!F$38:I$41,3,FALSE)+(1-T146)*VLOOKUP(N146,'Depression Treatment'!F$38:I$41,4,FALSE))+(1-U146)*(T146*VLOOKUP(N146,'Depression Treatment'!F$43:I$46,3,FALSE)+(1-T146)*VLOOKUP(N146,'Depression Treatment'!F$43:I$46,4,FALSE)))</f>
        <v>#VALUE!</v>
      </c>
      <c r="W146" s="33">
        <f t="shared" ca="1" si="22"/>
        <v>0</v>
      </c>
    </row>
    <row r="147" spans="1:23" x14ac:dyDescent="0.3">
      <c r="A147">
        <f t="shared" si="23"/>
        <v>145</v>
      </c>
      <c r="B147" s="15" t="str">
        <f ca="1">_xlfn.XLOOKUP(OFFSET('Survey Data'!$A$2,A147,0),Key!A$2:A$5,Key!B$2:B$5,"")</f>
        <v/>
      </c>
      <c r="C147" s="15">
        <f ca="1">_xlfn.XLOOKUP(OFFSET('Survey Data'!B$2,$A147,0),Key!$D$2:$D$6,Key!$E$2:$E$6,-25)</f>
        <v>-25</v>
      </c>
      <c r="D147" s="15">
        <f ca="1">_xlfn.XLOOKUP(OFFSET('Survey Data'!C$2,$A147,0),Key!$D$2:$D$6,Key!$E$2:$E$6,-25)</f>
        <v>-25</v>
      </c>
      <c r="E147" s="15">
        <f ca="1">_xlfn.XLOOKUP(OFFSET('Survey Data'!D$2,$A147,0),Key!$D$2:$D$6,Key!$E$2:$E$6,-25)</f>
        <v>-25</v>
      </c>
      <c r="F147" s="15">
        <f ca="1">_xlfn.XLOOKUP(OFFSET('Survey Data'!E$2,$A147,0),Key!$D$2:$D$6,Key!$E$2:$E$6,-25)</f>
        <v>-25</v>
      </c>
      <c r="G147" s="15">
        <f ca="1">_xlfn.XLOOKUP(OFFSET('Survey Data'!F$2,$A147,0),Key!$D$2:$D$6,Key!$E$2:$E$6,-25)</f>
        <v>-25</v>
      </c>
      <c r="H147" s="15">
        <f ca="1">_xlfn.XLOOKUP(OFFSET('Survey Data'!G$2,$A147,0),Key!$D$2:$D$6,Key!$E$2:$E$6,-25)</f>
        <v>-25</v>
      </c>
      <c r="I147" s="15">
        <f ca="1">OFFSET('Survey Data'!$H$2,A147,0)</f>
        <v>0</v>
      </c>
      <c r="J147" s="15" t="str">
        <f ca="1">_xlfn.XLOOKUP(OFFSET('Survey Data'!$R$2,A147,0),Key!$G$2:$G$3,Key!$H$2:$H$3,"")</f>
        <v/>
      </c>
      <c r="L147">
        <f t="shared" ca="1" si="16"/>
        <v>-150</v>
      </c>
      <c r="M147">
        <f t="shared" ca="1" si="17"/>
        <v>0</v>
      </c>
      <c r="N147" t="e">
        <f ca="1">VLOOKUP(M147,Key!J$2:K$101,2,FALSE)</f>
        <v>#N/A</v>
      </c>
      <c r="O147" t="e" cm="1">
        <f t="array" ref="O147">_xlfn.IFS(COUNTIF('Survey Data'!J147:P147,"Yes")&gt;1,4,'Survey Data'!P147="Yes",1,'Survey Data'!L147="Yes",2,'Survey Data'!M147="Yes",3,'Survey Data'!J147="Yes",4,'Survey Data'!K147="Yes",4,'Survey Data'!N147="Yes",4)</f>
        <v>#N/A</v>
      </c>
      <c r="P147" t="e">
        <f t="shared" ca="1" si="18"/>
        <v>#N/A</v>
      </c>
      <c r="Q147">
        <f t="shared" ca="1" si="19"/>
        <v>1</v>
      </c>
      <c r="R147" t="b">
        <f t="shared" ca="1" si="20"/>
        <v>1</v>
      </c>
      <c r="S147" t="str">
        <f t="shared" ca="1" si="21"/>
        <v/>
      </c>
      <c r="T147" t="e">
        <f ca="1">_xlfn.XLOOKUP(P147,'Depression Treatment'!A$2:A$33,'Depression Treatment'!I$2:I$33,0)*S147</f>
        <v>#N/A</v>
      </c>
      <c r="U147">
        <f>IF(LEFT('Survey Data'!I147,8)="Employed",1,0)</f>
        <v>0</v>
      </c>
      <c r="V147" s="33" t="e">
        <f ca="1">S147*(U147*(T147*VLOOKUP(N147,'Depression Treatment'!F$38:I$41,3,FALSE)+(1-T147)*VLOOKUP(N147,'Depression Treatment'!F$38:I$41,4,FALSE))+(1-U147)*(T147*VLOOKUP(N147,'Depression Treatment'!F$43:I$46,3,FALSE)+(1-T147)*VLOOKUP(N147,'Depression Treatment'!F$43:I$46,4,FALSE)))</f>
        <v>#VALUE!</v>
      </c>
      <c r="W147" s="33">
        <f t="shared" ca="1" si="22"/>
        <v>0</v>
      </c>
    </row>
    <row r="148" spans="1:23" x14ac:dyDescent="0.3">
      <c r="A148">
        <f t="shared" si="23"/>
        <v>146</v>
      </c>
      <c r="B148" s="15" t="str">
        <f ca="1">_xlfn.XLOOKUP(OFFSET('Survey Data'!$A$2,A148,0),Key!A$2:A$5,Key!B$2:B$5,"")</f>
        <v/>
      </c>
      <c r="C148" s="15">
        <f ca="1">_xlfn.XLOOKUP(OFFSET('Survey Data'!B$2,$A148,0),Key!$D$2:$D$6,Key!$E$2:$E$6,-25)</f>
        <v>-25</v>
      </c>
      <c r="D148" s="15">
        <f ca="1">_xlfn.XLOOKUP(OFFSET('Survey Data'!C$2,$A148,0),Key!$D$2:$D$6,Key!$E$2:$E$6,-25)</f>
        <v>-25</v>
      </c>
      <c r="E148" s="15">
        <f ca="1">_xlfn.XLOOKUP(OFFSET('Survey Data'!D$2,$A148,0),Key!$D$2:$D$6,Key!$E$2:$E$6,-25)</f>
        <v>-25</v>
      </c>
      <c r="F148" s="15">
        <f ca="1">_xlfn.XLOOKUP(OFFSET('Survey Data'!E$2,$A148,0),Key!$D$2:$D$6,Key!$E$2:$E$6,-25)</f>
        <v>-25</v>
      </c>
      <c r="G148" s="15">
        <f ca="1">_xlfn.XLOOKUP(OFFSET('Survey Data'!F$2,$A148,0),Key!$D$2:$D$6,Key!$E$2:$E$6,-25)</f>
        <v>-25</v>
      </c>
      <c r="H148" s="15">
        <f ca="1">_xlfn.XLOOKUP(OFFSET('Survey Data'!G$2,$A148,0),Key!$D$2:$D$6,Key!$E$2:$E$6,-25)</f>
        <v>-25</v>
      </c>
      <c r="I148" s="15">
        <f ca="1">OFFSET('Survey Data'!$H$2,A148,0)</f>
        <v>0</v>
      </c>
      <c r="J148" s="15" t="str">
        <f ca="1">_xlfn.XLOOKUP(OFFSET('Survey Data'!$R$2,A148,0),Key!$G$2:$G$3,Key!$H$2:$H$3,"")</f>
        <v/>
      </c>
      <c r="L148">
        <f t="shared" ca="1" si="16"/>
        <v>-150</v>
      </c>
      <c r="M148">
        <f t="shared" ca="1" si="17"/>
        <v>0</v>
      </c>
      <c r="N148" t="e">
        <f ca="1">VLOOKUP(M148,Key!J$2:K$101,2,FALSE)</f>
        <v>#N/A</v>
      </c>
      <c r="O148" t="e" cm="1">
        <f t="array" ref="O148">_xlfn.IFS(COUNTIF('Survey Data'!J148:P148,"Yes")&gt;1,4,'Survey Data'!P148="Yes",1,'Survey Data'!L148="Yes",2,'Survey Data'!M148="Yes",3,'Survey Data'!J148="Yes",4,'Survey Data'!K148="Yes",4,'Survey Data'!N148="Yes",4)</f>
        <v>#N/A</v>
      </c>
      <c r="P148" t="e">
        <f t="shared" ca="1" si="18"/>
        <v>#N/A</v>
      </c>
      <c r="Q148">
        <f t="shared" ca="1" si="19"/>
        <v>1</v>
      </c>
      <c r="R148" t="b">
        <f t="shared" ca="1" si="20"/>
        <v>1</v>
      </c>
      <c r="S148" t="str">
        <f t="shared" ca="1" si="21"/>
        <v/>
      </c>
      <c r="T148" t="e">
        <f ca="1">_xlfn.XLOOKUP(P148,'Depression Treatment'!A$2:A$33,'Depression Treatment'!I$2:I$33,0)*S148</f>
        <v>#N/A</v>
      </c>
      <c r="U148">
        <f>IF(LEFT('Survey Data'!I148,8)="Employed",1,0)</f>
        <v>0</v>
      </c>
      <c r="V148" s="33" t="e">
        <f ca="1">S148*(U148*(T148*VLOOKUP(N148,'Depression Treatment'!F$38:I$41,3,FALSE)+(1-T148)*VLOOKUP(N148,'Depression Treatment'!F$38:I$41,4,FALSE))+(1-U148)*(T148*VLOOKUP(N148,'Depression Treatment'!F$43:I$46,3,FALSE)+(1-T148)*VLOOKUP(N148,'Depression Treatment'!F$43:I$46,4,FALSE)))</f>
        <v>#VALUE!</v>
      </c>
      <c r="W148" s="33">
        <f t="shared" ca="1" si="22"/>
        <v>0</v>
      </c>
    </row>
    <row r="149" spans="1:23" x14ac:dyDescent="0.3">
      <c r="A149">
        <f t="shared" si="23"/>
        <v>147</v>
      </c>
      <c r="B149" s="15" t="str">
        <f ca="1">_xlfn.XLOOKUP(OFFSET('Survey Data'!$A$2,A149,0),Key!A$2:A$5,Key!B$2:B$5,"")</f>
        <v/>
      </c>
      <c r="C149" s="15">
        <f ca="1">_xlfn.XLOOKUP(OFFSET('Survey Data'!B$2,$A149,0),Key!$D$2:$D$6,Key!$E$2:$E$6,-25)</f>
        <v>-25</v>
      </c>
      <c r="D149" s="15">
        <f ca="1">_xlfn.XLOOKUP(OFFSET('Survey Data'!C$2,$A149,0),Key!$D$2:$D$6,Key!$E$2:$E$6,-25)</f>
        <v>-25</v>
      </c>
      <c r="E149" s="15">
        <f ca="1">_xlfn.XLOOKUP(OFFSET('Survey Data'!D$2,$A149,0),Key!$D$2:$D$6,Key!$E$2:$E$6,-25)</f>
        <v>-25</v>
      </c>
      <c r="F149" s="15">
        <f ca="1">_xlfn.XLOOKUP(OFFSET('Survey Data'!E$2,$A149,0),Key!$D$2:$D$6,Key!$E$2:$E$6,-25)</f>
        <v>-25</v>
      </c>
      <c r="G149" s="15">
        <f ca="1">_xlfn.XLOOKUP(OFFSET('Survey Data'!F$2,$A149,0),Key!$D$2:$D$6,Key!$E$2:$E$6,-25)</f>
        <v>-25</v>
      </c>
      <c r="H149" s="15">
        <f ca="1">_xlfn.XLOOKUP(OFFSET('Survey Data'!G$2,$A149,0),Key!$D$2:$D$6,Key!$E$2:$E$6,-25)</f>
        <v>-25</v>
      </c>
      <c r="I149" s="15">
        <f ca="1">OFFSET('Survey Data'!$H$2,A149,0)</f>
        <v>0</v>
      </c>
      <c r="J149" s="15" t="str">
        <f ca="1">_xlfn.XLOOKUP(OFFSET('Survey Data'!$R$2,A149,0),Key!$G$2:$G$3,Key!$H$2:$H$3,"")</f>
        <v/>
      </c>
      <c r="L149">
        <f t="shared" ca="1" si="16"/>
        <v>-150</v>
      </c>
      <c r="M149">
        <f t="shared" ca="1" si="17"/>
        <v>0</v>
      </c>
      <c r="N149" t="e">
        <f ca="1">VLOOKUP(M149,Key!J$2:K$101,2,FALSE)</f>
        <v>#N/A</v>
      </c>
      <c r="O149" t="e" cm="1">
        <f t="array" ref="O149">_xlfn.IFS(COUNTIF('Survey Data'!J149:P149,"Yes")&gt;1,4,'Survey Data'!P149="Yes",1,'Survey Data'!L149="Yes",2,'Survey Data'!M149="Yes",3,'Survey Data'!J149="Yes",4,'Survey Data'!K149="Yes",4,'Survey Data'!N149="Yes",4)</f>
        <v>#N/A</v>
      </c>
      <c r="P149" t="e">
        <f t="shared" ca="1" si="18"/>
        <v>#N/A</v>
      </c>
      <c r="Q149">
        <f t="shared" ca="1" si="19"/>
        <v>1</v>
      </c>
      <c r="R149" t="b">
        <f t="shared" ca="1" si="20"/>
        <v>1</v>
      </c>
      <c r="S149" t="str">
        <f t="shared" ca="1" si="21"/>
        <v/>
      </c>
      <c r="T149" t="e">
        <f ca="1">_xlfn.XLOOKUP(P149,'Depression Treatment'!A$2:A$33,'Depression Treatment'!I$2:I$33,0)*S149</f>
        <v>#N/A</v>
      </c>
      <c r="U149">
        <f>IF(LEFT('Survey Data'!I149,8)="Employed",1,0)</f>
        <v>0</v>
      </c>
      <c r="V149" s="33" t="e">
        <f ca="1">S149*(U149*(T149*VLOOKUP(N149,'Depression Treatment'!F$38:I$41,3,FALSE)+(1-T149)*VLOOKUP(N149,'Depression Treatment'!F$38:I$41,4,FALSE))+(1-U149)*(T149*VLOOKUP(N149,'Depression Treatment'!F$43:I$46,3,FALSE)+(1-T149)*VLOOKUP(N149,'Depression Treatment'!F$43:I$46,4,FALSE)))</f>
        <v>#VALUE!</v>
      </c>
      <c r="W149" s="33">
        <f t="shared" ca="1" si="22"/>
        <v>0</v>
      </c>
    </row>
    <row r="150" spans="1:23" x14ac:dyDescent="0.3">
      <c r="A150">
        <f t="shared" si="23"/>
        <v>148</v>
      </c>
      <c r="B150" s="15" t="str">
        <f ca="1">_xlfn.XLOOKUP(OFFSET('Survey Data'!$A$2,A150,0),Key!A$2:A$5,Key!B$2:B$5,"")</f>
        <v/>
      </c>
      <c r="C150" s="15">
        <f ca="1">_xlfn.XLOOKUP(OFFSET('Survey Data'!B$2,$A150,0),Key!$D$2:$D$6,Key!$E$2:$E$6,-25)</f>
        <v>-25</v>
      </c>
      <c r="D150" s="15">
        <f ca="1">_xlfn.XLOOKUP(OFFSET('Survey Data'!C$2,$A150,0),Key!$D$2:$D$6,Key!$E$2:$E$6,-25)</f>
        <v>-25</v>
      </c>
      <c r="E150" s="15">
        <f ca="1">_xlfn.XLOOKUP(OFFSET('Survey Data'!D$2,$A150,0),Key!$D$2:$D$6,Key!$E$2:$E$6,-25)</f>
        <v>-25</v>
      </c>
      <c r="F150" s="15">
        <f ca="1">_xlfn.XLOOKUP(OFFSET('Survey Data'!E$2,$A150,0),Key!$D$2:$D$6,Key!$E$2:$E$6,-25)</f>
        <v>-25</v>
      </c>
      <c r="G150" s="15">
        <f ca="1">_xlfn.XLOOKUP(OFFSET('Survey Data'!F$2,$A150,0),Key!$D$2:$D$6,Key!$E$2:$E$6,-25)</f>
        <v>-25</v>
      </c>
      <c r="H150" s="15">
        <f ca="1">_xlfn.XLOOKUP(OFFSET('Survey Data'!G$2,$A150,0),Key!$D$2:$D$6,Key!$E$2:$E$6,-25)</f>
        <v>-25</v>
      </c>
      <c r="I150" s="15">
        <f ca="1">OFFSET('Survey Data'!$H$2,A150,0)</f>
        <v>0</v>
      </c>
      <c r="J150" s="15" t="str">
        <f ca="1">_xlfn.XLOOKUP(OFFSET('Survey Data'!$R$2,A150,0),Key!$G$2:$G$3,Key!$H$2:$H$3,"")</f>
        <v/>
      </c>
      <c r="L150">
        <f t="shared" ca="1" si="16"/>
        <v>-150</v>
      </c>
      <c r="M150">
        <f t="shared" ca="1" si="17"/>
        <v>0</v>
      </c>
      <c r="N150" t="e">
        <f ca="1">VLOOKUP(M150,Key!J$2:K$101,2,FALSE)</f>
        <v>#N/A</v>
      </c>
      <c r="O150" t="e" cm="1">
        <f t="array" ref="O150">_xlfn.IFS(COUNTIF('Survey Data'!J150:P150,"Yes")&gt;1,4,'Survey Data'!P150="Yes",1,'Survey Data'!L150="Yes",2,'Survey Data'!M150="Yes",3,'Survey Data'!J150="Yes",4,'Survey Data'!K150="Yes",4,'Survey Data'!N150="Yes",4)</f>
        <v>#N/A</v>
      </c>
      <c r="P150" t="e">
        <f t="shared" ca="1" si="18"/>
        <v>#N/A</v>
      </c>
      <c r="Q150">
        <f t="shared" ca="1" si="19"/>
        <v>1</v>
      </c>
      <c r="R150" t="b">
        <f t="shared" ca="1" si="20"/>
        <v>1</v>
      </c>
      <c r="S150" t="str">
        <f t="shared" ca="1" si="21"/>
        <v/>
      </c>
      <c r="T150" t="e">
        <f ca="1">_xlfn.XLOOKUP(P150,'Depression Treatment'!A$2:A$33,'Depression Treatment'!I$2:I$33,0)*S150</f>
        <v>#N/A</v>
      </c>
      <c r="U150">
        <f>IF(LEFT('Survey Data'!I150,8)="Employed",1,0)</f>
        <v>0</v>
      </c>
      <c r="V150" s="33" t="e">
        <f ca="1">S150*(U150*(T150*VLOOKUP(N150,'Depression Treatment'!F$38:I$41,3,FALSE)+(1-T150)*VLOOKUP(N150,'Depression Treatment'!F$38:I$41,4,FALSE))+(1-U150)*(T150*VLOOKUP(N150,'Depression Treatment'!F$43:I$46,3,FALSE)+(1-T150)*VLOOKUP(N150,'Depression Treatment'!F$43:I$46,4,FALSE)))</f>
        <v>#VALUE!</v>
      </c>
      <c r="W150" s="33">
        <f t="shared" ca="1" si="22"/>
        <v>0</v>
      </c>
    </row>
    <row r="151" spans="1:23" x14ac:dyDescent="0.3">
      <c r="A151">
        <f t="shared" si="23"/>
        <v>149</v>
      </c>
      <c r="B151" s="15" t="str">
        <f ca="1">_xlfn.XLOOKUP(OFFSET('Survey Data'!$A$2,A151,0),Key!A$2:A$5,Key!B$2:B$5,"")</f>
        <v/>
      </c>
      <c r="C151" s="15">
        <f ca="1">_xlfn.XLOOKUP(OFFSET('Survey Data'!B$2,$A151,0),Key!$D$2:$D$6,Key!$E$2:$E$6,-25)</f>
        <v>-25</v>
      </c>
      <c r="D151" s="15">
        <f ca="1">_xlfn.XLOOKUP(OFFSET('Survey Data'!C$2,$A151,0),Key!$D$2:$D$6,Key!$E$2:$E$6,-25)</f>
        <v>-25</v>
      </c>
      <c r="E151" s="15">
        <f ca="1">_xlfn.XLOOKUP(OFFSET('Survey Data'!D$2,$A151,0),Key!$D$2:$D$6,Key!$E$2:$E$6,-25)</f>
        <v>-25</v>
      </c>
      <c r="F151" s="15">
        <f ca="1">_xlfn.XLOOKUP(OFFSET('Survey Data'!E$2,$A151,0),Key!$D$2:$D$6,Key!$E$2:$E$6,-25)</f>
        <v>-25</v>
      </c>
      <c r="G151" s="15">
        <f ca="1">_xlfn.XLOOKUP(OFFSET('Survey Data'!F$2,$A151,0),Key!$D$2:$D$6,Key!$E$2:$E$6,-25)</f>
        <v>-25</v>
      </c>
      <c r="H151" s="15">
        <f ca="1">_xlfn.XLOOKUP(OFFSET('Survey Data'!G$2,$A151,0),Key!$D$2:$D$6,Key!$E$2:$E$6,-25)</f>
        <v>-25</v>
      </c>
      <c r="I151" s="15">
        <f ca="1">OFFSET('Survey Data'!$H$2,A151,0)</f>
        <v>0</v>
      </c>
      <c r="J151" s="15" t="str">
        <f ca="1">_xlfn.XLOOKUP(OFFSET('Survey Data'!$R$2,A151,0),Key!$G$2:$G$3,Key!$H$2:$H$3,"")</f>
        <v/>
      </c>
      <c r="L151">
        <f t="shared" ca="1" si="16"/>
        <v>-150</v>
      </c>
      <c r="M151">
        <f t="shared" ca="1" si="17"/>
        <v>0</v>
      </c>
      <c r="N151" t="e">
        <f ca="1">VLOOKUP(M151,Key!J$2:K$101,2,FALSE)</f>
        <v>#N/A</v>
      </c>
      <c r="O151" t="e" cm="1">
        <f t="array" ref="O151">_xlfn.IFS(COUNTIF('Survey Data'!J151:P151,"Yes")&gt;1,4,'Survey Data'!P151="Yes",1,'Survey Data'!L151="Yes",2,'Survey Data'!M151="Yes",3,'Survey Data'!J151="Yes",4,'Survey Data'!K151="Yes",4,'Survey Data'!N151="Yes",4)</f>
        <v>#N/A</v>
      </c>
      <c r="P151" t="e">
        <f t="shared" ca="1" si="18"/>
        <v>#N/A</v>
      </c>
      <c r="Q151">
        <f t="shared" ca="1" si="19"/>
        <v>1</v>
      </c>
      <c r="R151" t="b">
        <f t="shared" ca="1" si="20"/>
        <v>1</v>
      </c>
      <c r="S151" t="str">
        <f t="shared" ca="1" si="21"/>
        <v/>
      </c>
      <c r="T151" t="e">
        <f ca="1">_xlfn.XLOOKUP(P151,'Depression Treatment'!A$2:A$33,'Depression Treatment'!I$2:I$33,0)*S151</f>
        <v>#N/A</v>
      </c>
      <c r="U151">
        <f>IF(LEFT('Survey Data'!I151,8)="Employed",1,0)</f>
        <v>0</v>
      </c>
      <c r="V151" s="33" t="e">
        <f ca="1">S151*(U151*(T151*VLOOKUP(N151,'Depression Treatment'!F$38:I$41,3,FALSE)+(1-T151)*VLOOKUP(N151,'Depression Treatment'!F$38:I$41,4,FALSE))+(1-U151)*(T151*VLOOKUP(N151,'Depression Treatment'!F$43:I$46,3,FALSE)+(1-T151)*VLOOKUP(N151,'Depression Treatment'!F$43:I$46,4,FALSE)))</f>
        <v>#VALUE!</v>
      </c>
      <c r="W151" s="33">
        <f t="shared" ca="1" si="22"/>
        <v>0</v>
      </c>
    </row>
    <row r="152" spans="1:23" x14ac:dyDescent="0.3">
      <c r="A152">
        <f t="shared" si="23"/>
        <v>150</v>
      </c>
      <c r="B152" s="15" t="str">
        <f ca="1">_xlfn.XLOOKUP(OFFSET('Survey Data'!$A$2,A152,0),Key!A$2:A$5,Key!B$2:B$5,"")</f>
        <v/>
      </c>
      <c r="C152" s="15">
        <f ca="1">_xlfn.XLOOKUP(OFFSET('Survey Data'!B$2,$A152,0),Key!$D$2:$D$6,Key!$E$2:$E$6,-25)</f>
        <v>-25</v>
      </c>
      <c r="D152" s="15">
        <f ca="1">_xlfn.XLOOKUP(OFFSET('Survey Data'!C$2,$A152,0),Key!$D$2:$D$6,Key!$E$2:$E$6,-25)</f>
        <v>-25</v>
      </c>
      <c r="E152" s="15">
        <f ca="1">_xlfn.XLOOKUP(OFFSET('Survey Data'!D$2,$A152,0),Key!$D$2:$D$6,Key!$E$2:$E$6,-25)</f>
        <v>-25</v>
      </c>
      <c r="F152" s="15">
        <f ca="1">_xlfn.XLOOKUP(OFFSET('Survey Data'!E$2,$A152,0),Key!$D$2:$D$6,Key!$E$2:$E$6,-25)</f>
        <v>-25</v>
      </c>
      <c r="G152" s="15">
        <f ca="1">_xlfn.XLOOKUP(OFFSET('Survey Data'!F$2,$A152,0),Key!$D$2:$D$6,Key!$E$2:$E$6,-25)</f>
        <v>-25</v>
      </c>
      <c r="H152" s="15">
        <f ca="1">_xlfn.XLOOKUP(OFFSET('Survey Data'!G$2,$A152,0),Key!$D$2:$D$6,Key!$E$2:$E$6,-25)</f>
        <v>-25</v>
      </c>
      <c r="I152" s="15">
        <f ca="1">OFFSET('Survey Data'!$H$2,A152,0)</f>
        <v>0</v>
      </c>
      <c r="J152" s="15" t="str">
        <f ca="1">_xlfn.XLOOKUP(OFFSET('Survey Data'!$R$2,A152,0),Key!$G$2:$G$3,Key!$H$2:$H$3,"")</f>
        <v/>
      </c>
      <c r="L152">
        <f t="shared" ca="1" si="16"/>
        <v>-150</v>
      </c>
      <c r="M152">
        <f t="shared" ca="1" si="17"/>
        <v>0</v>
      </c>
      <c r="N152" t="e">
        <f ca="1">VLOOKUP(M152,Key!J$2:K$101,2,FALSE)</f>
        <v>#N/A</v>
      </c>
      <c r="O152" t="e" cm="1">
        <f t="array" ref="O152">_xlfn.IFS(COUNTIF('Survey Data'!J152:P152,"Yes")&gt;1,4,'Survey Data'!P152="Yes",1,'Survey Data'!L152="Yes",2,'Survey Data'!M152="Yes",3,'Survey Data'!J152="Yes",4,'Survey Data'!K152="Yes",4,'Survey Data'!N152="Yes",4)</f>
        <v>#N/A</v>
      </c>
      <c r="P152" t="e">
        <f t="shared" ca="1" si="18"/>
        <v>#N/A</v>
      </c>
      <c r="Q152">
        <f t="shared" ca="1" si="19"/>
        <v>1</v>
      </c>
      <c r="R152" t="b">
        <f t="shared" ca="1" si="20"/>
        <v>1</v>
      </c>
      <c r="S152" t="str">
        <f t="shared" ca="1" si="21"/>
        <v/>
      </c>
      <c r="T152" t="e">
        <f ca="1">_xlfn.XLOOKUP(P152,'Depression Treatment'!A$2:A$33,'Depression Treatment'!I$2:I$33,0)*S152</f>
        <v>#N/A</v>
      </c>
      <c r="U152">
        <f>IF(LEFT('Survey Data'!I152,8)="Employed",1,0)</f>
        <v>0</v>
      </c>
      <c r="V152" s="33" t="e">
        <f ca="1">S152*(U152*(T152*VLOOKUP(N152,'Depression Treatment'!F$38:I$41,3,FALSE)+(1-T152)*VLOOKUP(N152,'Depression Treatment'!F$38:I$41,4,FALSE))+(1-U152)*(T152*VLOOKUP(N152,'Depression Treatment'!F$43:I$46,3,FALSE)+(1-T152)*VLOOKUP(N152,'Depression Treatment'!F$43:I$46,4,FALSE)))</f>
        <v>#VALUE!</v>
      </c>
      <c r="W152" s="33">
        <f t="shared" ca="1" si="22"/>
        <v>0</v>
      </c>
    </row>
    <row r="153" spans="1:23" x14ac:dyDescent="0.3">
      <c r="A153">
        <f t="shared" si="23"/>
        <v>151</v>
      </c>
      <c r="B153" s="15" t="str">
        <f ca="1">_xlfn.XLOOKUP(OFFSET('Survey Data'!$A$2,A153,0),Key!A$2:A$5,Key!B$2:B$5,"")</f>
        <v/>
      </c>
      <c r="C153" s="15">
        <f ca="1">_xlfn.XLOOKUP(OFFSET('Survey Data'!B$2,$A153,0),Key!$D$2:$D$6,Key!$E$2:$E$6,-25)</f>
        <v>-25</v>
      </c>
      <c r="D153" s="15">
        <f ca="1">_xlfn.XLOOKUP(OFFSET('Survey Data'!C$2,$A153,0),Key!$D$2:$D$6,Key!$E$2:$E$6,-25)</f>
        <v>-25</v>
      </c>
      <c r="E153" s="15">
        <f ca="1">_xlfn.XLOOKUP(OFFSET('Survey Data'!D$2,$A153,0),Key!$D$2:$D$6,Key!$E$2:$E$6,-25)</f>
        <v>-25</v>
      </c>
      <c r="F153" s="15">
        <f ca="1">_xlfn.XLOOKUP(OFFSET('Survey Data'!E$2,$A153,0),Key!$D$2:$D$6,Key!$E$2:$E$6,-25)</f>
        <v>-25</v>
      </c>
      <c r="G153" s="15">
        <f ca="1">_xlfn.XLOOKUP(OFFSET('Survey Data'!F$2,$A153,0),Key!$D$2:$D$6,Key!$E$2:$E$6,-25)</f>
        <v>-25</v>
      </c>
      <c r="H153" s="15">
        <f ca="1">_xlfn.XLOOKUP(OFFSET('Survey Data'!G$2,$A153,0),Key!$D$2:$D$6,Key!$E$2:$E$6,-25)</f>
        <v>-25</v>
      </c>
      <c r="I153" s="15">
        <f ca="1">OFFSET('Survey Data'!$H$2,A153,0)</f>
        <v>0</v>
      </c>
      <c r="J153" s="15" t="str">
        <f ca="1">_xlfn.XLOOKUP(OFFSET('Survey Data'!$R$2,A153,0),Key!$G$2:$G$3,Key!$H$2:$H$3,"")</f>
        <v/>
      </c>
      <c r="L153">
        <f t="shared" ca="1" si="16"/>
        <v>-150</v>
      </c>
      <c r="M153">
        <f t="shared" ca="1" si="17"/>
        <v>0</v>
      </c>
      <c r="N153" t="e">
        <f ca="1">VLOOKUP(M153,Key!J$2:K$101,2,FALSE)</f>
        <v>#N/A</v>
      </c>
      <c r="O153" t="e" cm="1">
        <f t="array" ref="O153">_xlfn.IFS(COUNTIF('Survey Data'!J153:P153,"Yes")&gt;1,4,'Survey Data'!P153="Yes",1,'Survey Data'!L153="Yes",2,'Survey Data'!M153="Yes",3,'Survey Data'!J153="Yes",4,'Survey Data'!K153="Yes",4,'Survey Data'!N153="Yes",4)</f>
        <v>#N/A</v>
      </c>
      <c r="P153" t="e">
        <f t="shared" ca="1" si="18"/>
        <v>#N/A</v>
      </c>
      <c r="Q153">
        <f t="shared" ca="1" si="19"/>
        <v>1</v>
      </c>
      <c r="R153" t="b">
        <f t="shared" ca="1" si="20"/>
        <v>1</v>
      </c>
      <c r="S153" t="str">
        <f t="shared" ca="1" si="21"/>
        <v/>
      </c>
      <c r="T153" t="e">
        <f ca="1">_xlfn.XLOOKUP(P153,'Depression Treatment'!A$2:A$33,'Depression Treatment'!I$2:I$33,0)*S153</f>
        <v>#N/A</v>
      </c>
      <c r="U153">
        <f>IF(LEFT('Survey Data'!I153,8)="Employed",1,0)</f>
        <v>0</v>
      </c>
      <c r="V153" s="33" t="e">
        <f ca="1">S153*(U153*(T153*VLOOKUP(N153,'Depression Treatment'!F$38:I$41,3,FALSE)+(1-T153)*VLOOKUP(N153,'Depression Treatment'!F$38:I$41,4,FALSE))+(1-U153)*(T153*VLOOKUP(N153,'Depression Treatment'!F$43:I$46,3,FALSE)+(1-T153)*VLOOKUP(N153,'Depression Treatment'!F$43:I$46,4,FALSE)))</f>
        <v>#VALUE!</v>
      </c>
      <c r="W153" s="33">
        <f t="shared" ca="1" si="22"/>
        <v>0</v>
      </c>
    </row>
    <row r="154" spans="1:23" x14ac:dyDescent="0.3">
      <c r="A154">
        <f t="shared" si="23"/>
        <v>152</v>
      </c>
      <c r="B154" s="15" t="str">
        <f ca="1">_xlfn.XLOOKUP(OFFSET('Survey Data'!$A$2,A154,0),Key!A$2:A$5,Key!B$2:B$5,"")</f>
        <v/>
      </c>
      <c r="C154" s="15">
        <f ca="1">_xlfn.XLOOKUP(OFFSET('Survey Data'!B$2,$A154,0),Key!$D$2:$D$6,Key!$E$2:$E$6,-25)</f>
        <v>-25</v>
      </c>
      <c r="D154" s="15">
        <f ca="1">_xlfn.XLOOKUP(OFFSET('Survey Data'!C$2,$A154,0),Key!$D$2:$D$6,Key!$E$2:$E$6,-25)</f>
        <v>-25</v>
      </c>
      <c r="E154" s="15">
        <f ca="1">_xlfn.XLOOKUP(OFFSET('Survey Data'!D$2,$A154,0),Key!$D$2:$D$6,Key!$E$2:$E$6,-25)</f>
        <v>-25</v>
      </c>
      <c r="F154" s="15">
        <f ca="1">_xlfn.XLOOKUP(OFFSET('Survey Data'!E$2,$A154,0),Key!$D$2:$D$6,Key!$E$2:$E$6,-25)</f>
        <v>-25</v>
      </c>
      <c r="G154" s="15">
        <f ca="1">_xlfn.XLOOKUP(OFFSET('Survey Data'!F$2,$A154,0),Key!$D$2:$D$6,Key!$E$2:$E$6,-25)</f>
        <v>-25</v>
      </c>
      <c r="H154" s="15">
        <f ca="1">_xlfn.XLOOKUP(OFFSET('Survey Data'!G$2,$A154,0),Key!$D$2:$D$6,Key!$E$2:$E$6,-25)</f>
        <v>-25</v>
      </c>
      <c r="I154" s="15">
        <f ca="1">OFFSET('Survey Data'!$H$2,A154,0)</f>
        <v>0</v>
      </c>
      <c r="J154" s="15" t="str">
        <f ca="1">_xlfn.XLOOKUP(OFFSET('Survey Data'!$R$2,A154,0),Key!$G$2:$G$3,Key!$H$2:$H$3,"")</f>
        <v/>
      </c>
      <c r="L154">
        <f t="shared" ca="1" si="16"/>
        <v>-150</v>
      </c>
      <c r="M154">
        <f t="shared" ca="1" si="17"/>
        <v>0</v>
      </c>
      <c r="N154" t="e">
        <f ca="1">VLOOKUP(M154,Key!J$2:K$101,2,FALSE)</f>
        <v>#N/A</v>
      </c>
      <c r="O154" t="e" cm="1">
        <f t="array" ref="O154">_xlfn.IFS(COUNTIF('Survey Data'!J154:P154,"Yes")&gt;1,4,'Survey Data'!P154="Yes",1,'Survey Data'!L154="Yes",2,'Survey Data'!M154="Yes",3,'Survey Data'!J154="Yes",4,'Survey Data'!K154="Yes",4,'Survey Data'!N154="Yes",4)</f>
        <v>#N/A</v>
      </c>
      <c r="P154" t="e">
        <f t="shared" ca="1" si="18"/>
        <v>#N/A</v>
      </c>
      <c r="Q154">
        <f t="shared" ca="1" si="19"/>
        <v>1</v>
      </c>
      <c r="R154" t="b">
        <f t="shared" ca="1" si="20"/>
        <v>1</v>
      </c>
      <c r="S154" t="str">
        <f t="shared" ca="1" si="21"/>
        <v/>
      </c>
      <c r="T154" t="e">
        <f ca="1">_xlfn.XLOOKUP(P154,'Depression Treatment'!A$2:A$33,'Depression Treatment'!I$2:I$33,0)*S154</f>
        <v>#N/A</v>
      </c>
      <c r="U154">
        <f>IF(LEFT('Survey Data'!I154,8)="Employed",1,0)</f>
        <v>0</v>
      </c>
      <c r="V154" s="33" t="e">
        <f ca="1">S154*(U154*(T154*VLOOKUP(N154,'Depression Treatment'!F$38:I$41,3,FALSE)+(1-T154)*VLOOKUP(N154,'Depression Treatment'!F$38:I$41,4,FALSE))+(1-U154)*(T154*VLOOKUP(N154,'Depression Treatment'!F$43:I$46,3,FALSE)+(1-T154)*VLOOKUP(N154,'Depression Treatment'!F$43:I$46,4,FALSE)))</f>
        <v>#VALUE!</v>
      </c>
      <c r="W154" s="33">
        <f t="shared" ca="1" si="22"/>
        <v>0</v>
      </c>
    </row>
    <row r="155" spans="1:23" x14ac:dyDescent="0.3">
      <c r="A155">
        <f t="shared" si="23"/>
        <v>153</v>
      </c>
      <c r="B155" s="15" t="str">
        <f ca="1">_xlfn.XLOOKUP(OFFSET('Survey Data'!$A$2,A155,0),Key!A$2:A$5,Key!B$2:B$5,"")</f>
        <v/>
      </c>
      <c r="C155" s="15">
        <f ca="1">_xlfn.XLOOKUP(OFFSET('Survey Data'!B$2,$A155,0),Key!$D$2:$D$6,Key!$E$2:$E$6,-25)</f>
        <v>-25</v>
      </c>
      <c r="D155" s="15">
        <f ca="1">_xlfn.XLOOKUP(OFFSET('Survey Data'!C$2,$A155,0),Key!$D$2:$D$6,Key!$E$2:$E$6,-25)</f>
        <v>-25</v>
      </c>
      <c r="E155" s="15">
        <f ca="1">_xlfn.XLOOKUP(OFFSET('Survey Data'!D$2,$A155,0),Key!$D$2:$D$6,Key!$E$2:$E$6,-25)</f>
        <v>-25</v>
      </c>
      <c r="F155" s="15">
        <f ca="1">_xlfn.XLOOKUP(OFFSET('Survey Data'!E$2,$A155,0),Key!$D$2:$D$6,Key!$E$2:$E$6,-25)</f>
        <v>-25</v>
      </c>
      <c r="G155" s="15">
        <f ca="1">_xlfn.XLOOKUP(OFFSET('Survey Data'!F$2,$A155,0),Key!$D$2:$D$6,Key!$E$2:$E$6,-25)</f>
        <v>-25</v>
      </c>
      <c r="H155" s="15">
        <f ca="1">_xlfn.XLOOKUP(OFFSET('Survey Data'!G$2,$A155,0),Key!$D$2:$D$6,Key!$E$2:$E$6,-25)</f>
        <v>-25</v>
      </c>
      <c r="I155" s="15">
        <f ca="1">OFFSET('Survey Data'!$H$2,A155,0)</f>
        <v>0</v>
      </c>
      <c r="J155" s="15" t="str">
        <f ca="1">_xlfn.XLOOKUP(OFFSET('Survey Data'!$R$2,A155,0),Key!$G$2:$G$3,Key!$H$2:$H$3,"")</f>
        <v/>
      </c>
      <c r="L155">
        <f t="shared" ca="1" si="16"/>
        <v>-150</v>
      </c>
      <c r="M155">
        <f t="shared" ca="1" si="17"/>
        <v>0</v>
      </c>
      <c r="N155" t="e">
        <f ca="1">VLOOKUP(M155,Key!J$2:K$101,2,FALSE)</f>
        <v>#N/A</v>
      </c>
      <c r="O155" t="e" cm="1">
        <f t="array" ref="O155">_xlfn.IFS(COUNTIF('Survey Data'!J155:P155,"Yes")&gt;1,4,'Survey Data'!P155="Yes",1,'Survey Data'!L155="Yes",2,'Survey Data'!M155="Yes",3,'Survey Data'!J155="Yes",4,'Survey Data'!K155="Yes",4,'Survey Data'!N155="Yes",4)</f>
        <v>#N/A</v>
      </c>
      <c r="P155" t="e">
        <f t="shared" ca="1" si="18"/>
        <v>#N/A</v>
      </c>
      <c r="Q155">
        <f t="shared" ca="1" si="19"/>
        <v>1</v>
      </c>
      <c r="R155" t="b">
        <f t="shared" ca="1" si="20"/>
        <v>1</v>
      </c>
      <c r="S155" t="str">
        <f t="shared" ca="1" si="21"/>
        <v/>
      </c>
      <c r="T155" t="e">
        <f ca="1">_xlfn.XLOOKUP(P155,'Depression Treatment'!A$2:A$33,'Depression Treatment'!I$2:I$33,0)*S155</f>
        <v>#N/A</v>
      </c>
      <c r="U155">
        <f>IF(LEFT('Survey Data'!I155,8)="Employed",1,0)</f>
        <v>0</v>
      </c>
      <c r="V155" s="33" t="e">
        <f ca="1">S155*(U155*(T155*VLOOKUP(N155,'Depression Treatment'!F$38:I$41,3,FALSE)+(1-T155)*VLOOKUP(N155,'Depression Treatment'!F$38:I$41,4,FALSE))+(1-U155)*(T155*VLOOKUP(N155,'Depression Treatment'!F$43:I$46,3,FALSE)+(1-T155)*VLOOKUP(N155,'Depression Treatment'!F$43:I$46,4,FALSE)))</f>
        <v>#VALUE!</v>
      </c>
      <c r="W155" s="33">
        <f t="shared" ca="1" si="22"/>
        <v>0</v>
      </c>
    </row>
    <row r="156" spans="1:23" x14ac:dyDescent="0.3">
      <c r="A156">
        <f t="shared" si="23"/>
        <v>154</v>
      </c>
      <c r="B156" s="15" t="str">
        <f ca="1">_xlfn.XLOOKUP(OFFSET('Survey Data'!$A$2,A156,0),Key!A$2:A$5,Key!B$2:B$5,"")</f>
        <v/>
      </c>
      <c r="C156" s="15">
        <f ca="1">_xlfn.XLOOKUP(OFFSET('Survey Data'!B$2,$A156,0),Key!$D$2:$D$6,Key!$E$2:$E$6,-25)</f>
        <v>-25</v>
      </c>
      <c r="D156" s="15">
        <f ca="1">_xlfn.XLOOKUP(OFFSET('Survey Data'!C$2,$A156,0),Key!$D$2:$D$6,Key!$E$2:$E$6,-25)</f>
        <v>-25</v>
      </c>
      <c r="E156" s="15">
        <f ca="1">_xlfn.XLOOKUP(OFFSET('Survey Data'!D$2,$A156,0),Key!$D$2:$D$6,Key!$E$2:$E$6,-25)</f>
        <v>-25</v>
      </c>
      <c r="F156" s="15">
        <f ca="1">_xlfn.XLOOKUP(OFFSET('Survey Data'!E$2,$A156,0),Key!$D$2:$D$6,Key!$E$2:$E$6,-25)</f>
        <v>-25</v>
      </c>
      <c r="G156" s="15">
        <f ca="1">_xlfn.XLOOKUP(OFFSET('Survey Data'!F$2,$A156,0),Key!$D$2:$D$6,Key!$E$2:$E$6,-25)</f>
        <v>-25</v>
      </c>
      <c r="H156" s="15">
        <f ca="1">_xlfn.XLOOKUP(OFFSET('Survey Data'!G$2,$A156,0),Key!$D$2:$D$6,Key!$E$2:$E$6,-25)</f>
        <v>-25</v>
      </c>
      <c r="I156" s="15">
        <f ca="1">OFFSET('Survey Data'!$H$2,A156,0)</f>
        <v>0</v>
      </c>
      <c r="J156" s="15" t="str">
        <f ca="1">_xlfn.XLOOKUP(OFFSET('Survey Data'!$R$2,A156,0),Key!$G$2:$G$3,Key!$H$2:$H$3,"")</f>
        <v/>
      </c>
      <c r="L156">
        <f t="shared" ca="1" si="16"/>
        <v>-150</v>
      </c>
      <c r="M156">
        <f t="shared" ca="1" si="17"/>
        <v>0</v>
      </c>
      <c r="N156" t="e">
        <f ca="1">VLOOKUP(M156,Key!J$2:K$101,2,FALSE)</f>
        <v>#N/A</v>
      </c>
      <c r="O156" t="e" cm="1">
        <f t="array" ref="O156">_xlfn.IFS(COUNTIF('Survey Data'!J156:P156,"Yes")&gt;1,4,'Survey Data'!P156="Yes",1,'Survey Data'!L156="Yes",2,'Survey Data'!M156="Yes",3,'Survey Data'!J156="Yes",4,'Survey Data'!K156="Yes",4,'Survey Data'!N156="Yes",4)</f>
        <v>#N/A</v>
      </c>
      <c r="P156" t="e">
        <f t="shared" ca="1" si="18"/>
        <v>#N/A</v>
      </c>
      <c r="Q156">
        <f t="shared" ca="1" si="19"/>
        <v>1</v>
      </c>
      <c r="R156" t="b">
        <f t="shared" ca="1" si="20"/>
        <v>1</v>
      </c>
      <c r="S156" t="str">
        <f t="shared" ca="1" si="21"/>
        <v/>
      </c>
      <c r="T156" t="e">
        <f ca="1">_xlfn.XLOOKUP(P156,'Depression Treatment'!A$2:A$33,'Depression Treatment'!I$2:I$33,0)*S156</f>
        <v>#N/A</v>
      </c>
      <c r="U156">
        <f>IF(LEFT('Survey Data'!I156,8)="Employed",1,0)</f>
        <v>0</v>
      </c>
      <c r="V156" s="33" t="e">
        <f ca="1">S156*(U156*(T156*VLOOKUP(N156,'Depression Treatment'!F$38:I$41,3,FALSE)+(1-T156)*VLOOKUP(N156,'Depression Treatment'!F$38:I$41,4,FALSE))+(1-U156)*(T156*VLOOKUP(N156,'Depression Treatment'!F$43:I$46,3,FALSE)+(1-T156)*VLOOKUP(N156,'Depression Treatment'!F$43:I$46,4,FALSE)))</f>
        <v>#VALUE!</v>
      </c>
      <c r="W156" s="33">
        <f t="shared" ca="1" si="22"/>
        <v>0</v>
      </c>
    </row>
    <row r="157" spans="1:23" x14ac:dyDescent="0.3">
      <c r="A157">
        <f t="shared" si="23"/>
        <v>155</v>
      </c>
      <c r="B157" s="15" t="str">
        <f ca="1">_xlfn.XLOOKUP(OFFSET('Survey Data'!$A$2,A157,0),Key!A$2:A$5,Key!B$2:B$5,"")</f>
        <v/>
      </c>
      <c r="C157" s="15">
        <f ca="1">_xlfn.XLOOKUP(OFFSET('Survey Data'!B$2,$A157,0),Key!$D$2:$D$6,Key!$E$2:$E$6,-25)</f>
        <v>-25</v>
      </c>
      <c r="D157" s="15">
        <f ca="1">_xlfn.XLOOKUP(OFFSET('Survey Data'!C$2,$A157,0),Key!$D$2:$D$6,Key!$E$2:$E$6,-25)</f>
        <v>-25</v>
      </c>
      <c r="E157" s="15">
        <f ca="1">_xlfn.XLOOKUP(OFFSET('Survey Data'!D$2,$A157,0),Key!$D$2:$D$6,Key!$E$2:$E$6,-25)</f>
        <v>-25</v>
      </c>
      <c r="F157" s="15">
        <f ca="1">_xlfn.XLOOKUP(OFFSET('Survey Data'!E$2,$A157,0),Key!$D$2:$D$6,Key!$E$2:$E$6,-25)</f>
        <v>-25</v>
      </c>
      <c r="G157" s="15">
        <f ca="1">_xlfn.XLOOKUP(OFFSET('Survey Data'!F$2,$A157,0),Key!$D$2:$D$6,Key!$E$2:$E$6,-25)</f>
        <v>-25</v>
      </c>
      <c r="H157" s="15">
        <f ca="1">_xlfn.XLOOKUP(OFFSET('Survey Data'!G$2,$A157,0),Key!$D$2:$D$6,Key!$E$2:$E$6,-25)</f>
        <v>-25</v>
      </c>
      <c r="I157" s="15">
        <f ca="1">OFFSET('Survey Data'!$H$2,A157,0)</f>
        <v>0</v>
      </c>
      <c r="J157" s="15" t="str">
        <f ca="1">_xlfn.XLOOKUP(OFFSET('Survey Data'!$R$2,A157,0),Key!$G$2:$G$3,Key!$H$2:$H$3,"")</f>
        <v/>
      </c>
      <c r="L157">
        <f t="shared" ca="1" si="16"/>
        <v>-150</v>
      </c>
      <c r="M157">
        <f t="shared" ca="1" si="17"/>
        <v>0</v>
      </c>
      <c r="N157" t="e">
        <f ca="1">VLOOKUP(M157,Key!J$2:K$101,2,FALSE)</f>
        <v>#N/A</v>
      </c>
      <c r="O157" t="e" cm="1">
        <f t="array" ref="O157">_xlfn.IFS(COUNTIF('Survey Data'!J157:P157,"Yes")&gt;1,4,'Survey Data'!P157="Yes",1,'Survey Data'!L157="Yes",2,'Survey Data'!M157="Yes",3,'Survey Data'!J157="Yes",4,'Survey Data'!K157="Yes",4,'Survey Data'!N157="Yes",4)</f>
        <v>#N/A</v>
      </c>
      <c r="P157" t="e">
        <f t="shared" ca="1" si="18"/>
        <v>#N/A</v>
      </c>
      <c r="Q157">
        <f t="shared" ca="1" si="19"/>
        <v>1</v>
      </c>
      <c r="R157" t="b">
        <f t="shared" ca="1" si="20"/>
        <v>1</v>
      </c>
      <c r="S157" t="str">
        <f t="shared" ca="1" si="21"/>
        <v/>
      </c>
      <c r="T157" t="e">
        <f ca="1">_xlfn.XLOOKUP(P157,'Depression Treatment'!A$2:A$33,'Depression Treatment'!I$2:I$33,0)*S157</f>
        <v>#N/A</v>
      </c>
      <c r="U157">
        <f>IF(LEFT('Survey Data'!I157,8)="Employed",1,0)</f>
        <v>0</v>
      </c>
      <c r="V157" s="33" t="e">
        <f ca="1">S157*(U157*(T157*VLOOKUP(N157,'Depression Treatment'!F$38:I$41,3,FALSE)+(1-T157)*VLOOKUP(N157,'Depression Treatment'!F$38:I$41,4,FALSE))+(1-U157)*(T157*VLOOKUP(N157,'Depression Treatment'!F$43:I$46,3,FALSE)+(1-T157)*VLOOKUP(N157,'Depression Treatment'!F$43:I$46,4,FALSE)))</f>
        <v>#VALUE!</v>
      </c>
      <c r="W157" s="33">
        <f t="shared" ca="1" si="22"/>
        <v>0</v>
      </c>
    </row>
    <row r="158" spans="1:23" x14ac:dyDescent="0.3">
      <c r="A158">
        <f t="shared" si="23"/>
        <v>156</v>
      </c>
      <c r="B158" s="15" t="str">
        <f ca="1">_xlfn.XLOOKUP(OFFSET('Survey Data'!$A$2,A158,0),Key!A$2:A$5,Key!B$2:B$5,"")</f>
        <v/>
      </c>
      <c r="C158" s="15">
        <f ca="1">_xlfn.XLOOKUP(OFFSET('Survey Data'!B$2,$A158,0),Key!$D$2:$D$6,Key!$E$2:$E$6,-25)</f>
        <v>-25</v>
      </c>
      <c r="D158" s="15">
        <f ca="1">_xlfn.XLOOKUP(OFFSET('Survey Data'!C$2,$A158,0),Key!$D$2:$D$6,Key!$E$2:$E$6,-25)</f>
        <v>-25</v>
      </c>
      <c r="E158" s="15">
        <f ca="1">_xlfn.XLOOKUP(OFFSET('Survey Data'!D$2,$A158,0),Key!$D$2:$D$6,Key!$E$2:$E$6,-25)</f>
        <v>-25</v>
      </c>
      <c r="F158" s="15">
        <f ca="1">_xlfn.XLOOKUP(OFFSET('Survey Data'!E$2,$A158,0),Key!$D$2:$D$6,Key!$E$2:$E$6,-25)</f>
        <v>-25</v>
      </c>
      <c r="G158" s="15">
        <f ca="1">_xlfn.XLOOKUP(OFFSET('Survey Data'!F$2,$A158,0),Key!$D$2:$D$6,Key!$E$2:$E$6,-25)</f>
        <v>-25</v>
      </c>
      <c r="H158" s="15">
        <f ca="1">_xlfn.XLOOKUP(OFFSET('Survey Data'!G$2,$A158,0),Key!$D$2:$D$6,Key!$E$2:$E$6,-25)</f>
        <v>-25</v>
      </c>
      <c r="I158" s="15">
        <f ca="1">OFFSET('Survey Data'!$H$2,A158,0)</f>
        <v>0</v>
      </c>
      <c r="J158" s="15" t="str">
        <f ca="1">_xlfn.XLOOKUP(OFFSET('Survey Data'!$R$2,A158,0),Key!$G$2:$G$3,Key!$H$2:$H$3,"")</f>
        <v/>
      </c>
      <c r="L158">
        <f t="shared" ca="1" si="16"/>
        <v>-150</v>
      </c>
      <c r="M158">
        <f t="shared" ca="1" si="17"/>
        <v>0</v>
      </c>
      <c r="N158" t="e">
        <f ca="1">VLOOKUP(M158,Key!J$2:K$101,2,FALSE)</f>
        <v>#N/A</v>
      </c>
      <c r="O158" t="e" cm="1">
        <f t="array" ref="O158">_xlfn.IFS(COUNTIF('Survey Data'!J158:P158,"Yes")&gt;1,4,'Survey Data'!P158="Yes",1,'Survey Data'!L158="Yes",2,'Survey Data'!M158="Yes",3,'Survey Data'!J158="Yes",4,'Survey Data'!K158="Yes",4,'Survey Data'!N158="Yes",4)</f>
        <v>#N/A</v>
      </c>
      <c r="P158" t="e">
        <f t="shared" ca="1" si="18"/>
        <v>#N/A</v>
      </c>
      <c r="Q158">
        <f t="shared" ca="1" si="19"/>
        <v>1</v>
      </c>
      <c r="R158" t="b">
        <f t="shared" ca="1" si="20"/>
        <v>1</v>
      </c>
      <c r="S158" t="str">
        <f t="shared" ca="1" si="21"/>
        <v/>
      </c>
      <c r="T158" t="e">
        <f ca="1">_xlfn.XLOOKUP(P158,'Depression Treatment'!A$2:A$33,'Depression Treatment'!I$2:I$33,0)*S158</f>
        <v>#N/A</v>
      </c>
      <c r="U158">
        <f>IF(LEFT('Survey Data'!I158,8)="Employed",1,0)</f>
        <v>0</v>
      </c>
      <c r="V158" s="33" t="e">
        <f ca="1">S158*(U158*(T158*VLOOKUP(N158,'Depression Treatment'!F$38:I$41,3,FALSE)+(1-T158)*VLOOKUP(N158,'Depression Treatment'!F$38:I$41,4,FALSE))+(1-U158)*(T158*VLOOKUP(N158,'Depression Treatment'!F$43:I$46,3,FALSE)+(1-T158)*VLOOKUP(N158,'Depression Treatment'!F$43:I$46,4,FALSE)))</f>
        <v>#VALUE!</v>
      </c>
      <c r="W158" s="33">
        <f t="shared" ca="1" si="22"/>
        <v>0</v>
      </c>
    </row>
    <row r="159" spans="1:23" x14ac:dyDescent="0.3">
      <c r="A159">
        <f t="shared" si="23"/>
        <v>157</v>
      </c>
      <c r="B159" s="15" t="str">
        <f ca="1">_xlfn.XLOOKUP(OFFSET('Survey Data'!$A$2,A159,0),Key!A$2:A$5,Key!B$2:B$5,"")</f>
        <v/>
      </c>
      <c r="C159" s="15">
        <f ca="1">_xlfn.XLOOKUP(OFFSET('Survey Data'!B$2,$A159,0),Key!$D$2:$D$6,Key!$E$2:$E$6,-25)</f>
        <v>-25</v>
      </c>
      <c r="D159" s="15">
        <f ca="1">_xlfn.XLOOKUP(OFFSET('Survey Data'!C$2,$A159,0),Key!$D$2:$D$6,Key!$E$2:$E$6,-25)</f>
        <v>-25</v>
      </c>
      <c r="E159" s="15">
        <f ca="1">_xlfn.XLOOKUP(OFFSET('Survey Data'!D$2,$A159,0),Key!$D$2:$D$6,Key!$E$2:$E$6,-25)</f>
        <v>-25</v>
      </c>
      <c r="F159" s="15">
        <f ca="1">_xlfn.XLOOKUP(OFFSET('Survey Data'!E$2,$A159,0),Key!$D$2:$D$6,Key!$E$2:$E$6,-25)</f>
        <v>-25</v>
      </c>
      <c r="G159" s="15">
        <f ca="1">_xlfn.XLOOKUP(OFFSET('Survey Data'!F$2,$A159,0),Key!$D$2:$D$6,Key!$E$2:$E$6,-25)</f>
        <v>-25</v>
      </c>
      <c r="H159" s="15">
        <f ca="1">_xlfn.XLOOKUP(OFFSET('Survey Data'!G$2,$A159,0),Key!$D$2:$D$6,Key!$E$2:$E$6,-25)</f>
        <v>-25</v>
      </c>
      <c r="I159" s="15">
        <f ca="1">OFFSET('Survey Data'!$H$2,A159,0)</f>
        <v>0</v>
      </c>
      <c r="J159" s="15" t="str">
        <f ca="1">_xlfn.XLOOKUP(OFFSET('Survey Data'!$R$2,A159,0),Key!$G$2:$G$3,Key!$H$2:$H$3,"")</f>
        <v/>
      </c>
      <c r="L159">
        <f t="shared" ca="1" si="16"/>
        <v>-150</v>
      </c>
      <c r="M159">
        <f t="shared" ca="1" si="17"/>
        <v>0</v>
      </c>
      <c r="N159" t="e">
        <f ca="1">VLOOKUP(M159,Key!J$2:K$101,2,FALSE)</f>
        <v>#N/A</v>
      </c>
      <c r="O159" t="e" cm="1">
        <f t="array" ref="O159">_xlfn.IFS(COUNTIF('Survey Data'!J159:P159,"Yes")&gt;1,4,'Survey Data'!P159="Yes",1,'Survey Data'!L159="Yes",2,'Survey Data'!M159="Yes",3,'Survey Data'!J159="Yes",4,'Survey Data'!K159="Yes",4,'Survey Data'!N159="Yes",4)</f>
        <v>#N/A</v>
      </c>
      <c r="P159" t="e">
        <f t="shared" ca="1" si="18"/>
        <v>#N/A</v>
      </c>
      <c r="Q159">
        <f t="shared" ca="1" si="19"/>
        <v>1</v>
      </c>
      <c r="R159" t="b">
        <f t="shared" ca="1" si="20"/>
        <v>1</v>
      </c>
      <c r="S159" t="str">
        <f t="shared" ca="1" si="21"/>
        <v/>
      </c>
      <c r="T159" t="e">
        <f ca="1">_xlfn.XLOOKUP(P159,'Depression Treatment'!A$2:A$33,'Depression Treatment'!I$2:I$33,0)*S159</f>
        <v>#N/A</v>
      </c>
      <c r="U159">
        <f>IF(LEFT('Survey Data'!I159,8)="Employed",1,0)</f>
        <v>0</v>
      </c>
      <c r="V159" s="33" t="e">
        <f ca="1">S159*(U159*(T159*VLOOKUP(N159,'Depression Treatment'!F$38:I$41,3,FALSE)+(1-T159)*VLOOKUP(N159,'Depression Treatment'!F$38:I$41,4,FALSE))+(1-U159)*(T159*VLOOKUP(N159,'Depression Treatment'!F$43:I$46,3,FALSE)+(1-T159)*VLOOKUP(N159,'Depression Treatment'!F$43:I$46,4,FALSE)))</f>
        <v>#VALUE!</v>
      </c>
      <c r="W159" s="33">
        <f t="shared" ca="1" si="22"/>
        <v>0</v>
      </c>
    </row>
    <row r="160" spans="1:23" x14ac:dyDescent="0.3">
      <c r="A160">
        <f t="shared" si="23"/>
        <v>158</v>
      </c>
      <c r="B160" s="15" t="str">
        <f ca="1">_xlfn.XLOOKUP(OFFSET('Survey Data'!$A$2,A160,0),Key!A$2:A$5,Key!B$2:B$5,"")</f>
        <v/>
      </c>
      <c r="C160" s="15">
        <f ca="1">_xlfn.XLOOKUP(OFFSET('Survey Data'!B$2,$A160,0),Key!$D$2:$D$6,Key!$E$2:$E$6,-25)</f>
        <v>-25</v>
      </c>
      <c r="D160" s="15">
        <f ca="1">_xlfn.XLOOKUP(OFFSET('Survey Data'!C$2,$A160,0),Key!$D$2:$D$6,Key!$E$2:$E$6,-25)</f>
        <v>-25</v>
      </c>
      <c r="E160" s="15">
        <f ca="1">_xlfn.XLOOKUP(OFFSET('Survey Data'!D$2,$A160,0),Key!$D$2:$D$6,Key!$E$2:$E$6,-25)</f>
        <v>-25</v>
      </c>
      <c r="F160" s="15">
        <f ca="1">_xlfn.XLOOKUP(OFFSET('Survey Data'!E$2,$A160,0),Key!$D$2:$D$6,Key!$E$2:$E$6,-25)</f>
        <v>-25</v>
      </c>
      <c r="G160" s="15">
        <f ca="1">_xlfn.XLOOKUP(OFFSET('Survey Data'!F$2,$A160,0),Key!$D$2:$D$6,Key!$E$2:$E$6,-25)</f>
        <v>-25</v>
      </c>
      <c r="H160" s="15">
        <f ca="1">_xlfn.XLOOKUP(OFFSET('Survey Data'!G$2,$A160,0),Key!$D$2:$D$6,Key!$E$2:$E$6,-25)</f>
        <v>-25</v>
      </c>
      <c r="I160" s="15">
        <f ca="1">OFFSET('Survey Data'!$H$2,A160,0)</f>
        <v>0</v>
      </c>
      <c r="J160" s="15" t="str">
        <f ca="1">_xlfn.XLOOKUP(OFFSET('Survey Data'!$R$2,A160,0),Key!$G$2:$G$3,Key!$H$2:$H$3,"")</f>
        <v/>
      </c>
      <c r="L160">
        <f t="shared" ca="1" si="16"/>
        <v>-150</v>
      </c>
      <c r="M160">
        <f t="shared" ca="1" si="17"/>
        <v>0</v>
      </c>
      <c r="N160" t="e">
        <f ca="1">VLOOKUP(M160,Key!J$2:K$101,2,FALSE)</f>
        <v>#N/A</v>
      </c>
      <c r="O160" t="e" cm="1">
        <f t="array" ref="O160">_xlfn.IFS(COUNTIF('Survey Data'!J160:P160,"Yes")&gt;1,4,'Survey Data'!P160="Yes",1,'Survey Data'!L160="Yes",2,'Survey Data'!M160="Yes",3,'Survey Data'!J160="Yes",4,'Survey Data'!K160="Yes",4,'Survey Data'!N160="Yes",4)</f>
        <v>#N/A</v>
      </c>
      <c r="P160" t="e">
        <f t="shared" ca="1" si="18"/>
        <v>#N/A</v>
      </c>
      <c r="Q160">
        <f t="shared" ca="1" si="19"/>
        <v>1</v>
      </c>
      <c r="R160" t="b">
        <f t="shared" ca="1" si="20"/>
        <v>1</v>
      </c>
      <c r="S160" t="str">
        <f t="shared" ca="1" si="21"/>
        <v/>
      </c>
      <c r="T160" t="e">
        <f ca="1">_xlfn.XLOOKUP(P160,'Depression Treatment'!A$2:A$33,'Depression Treatment'!I$2:I$33,0)*S160</f>
        <v>#N/A</v>
      </c>
      <c r="U160">
        <f>IF(LEFT('Survey Data'!I160,8)="Employed",1,0)</f>
        <v>0</v>
      </c>
      <c r="V160" s="33" t="e">
        <f ca="1">S160*(U160*(T160*VLOOKUP(N160,'Depression Treatment'!F$38:I$41,3,FALSE)+(1-T160)*VLOOKUP(N160,'Depression Treatment'!F$38:I$41,4,FALSE))+(1-U160)*(T160*VLOOKUP(N160,'Depression Treatment'!F$43:I$46,3,FALSE)+(1-T160)*VLOOKUP(N160,'Depression Treatment'!F$43:I$46,4,FALSE)))</f>
        <v>#VALUE!</v>
      </c>
      <c r="W160" s="33">
        <f t="shared" ca="1" si="22"/>
        <v>0</v>
      </c>
    </row>
    <row r="161" spans="1:23" x14ac:dyDescent="0.3">
      <c r="A161">
        <f t="shared" si="23"/>
        <v>159</v>
      </c>
      <c r="B161" s="15" t="str">
        <f ca="1">_xlfn.XLOOKUP(OFFSET('Survey Data'!$A$2,A161,0),Key!A$2:A$5,Key!B$2:B$5,"")</f>
        <v/>
      </c>
      <c r="C161" s="15">
        <f ca="1">_xlfn.XLOOKUP(OFFSET('Survey Data'!B$2,$A161,0),Key!$D$2:$D$6,Key!$E$2:$E$6,-25)</f>
        <v>-25</v>
      </c>
      <c r="D161" s="15">
        <f ca="1">_xlfn.XLOOKUP(OFFSET('Survey Data'!C$2,$A161,0),Key!$D$2:$D$6,Key!$E$2:$E$6,-25)</f>
        <v>-25</v>
      </c>
      <c r="E161" s="15">
        <f ca="1">_xlfn.XLOOKUP(OFFSET('Survey Data'!D$2,$A161,0),Key!$D$2:$D$6,Key!$E$2:$E$6,-25)</f>
        <v>-25</v>
      </c>
      <c r="F161" s="15">
        <f ca="1">_xlfn.XLOOKUP(OFFSET('Survey Data'!E$2,$A161,0),Key!$D$2:$D$6,Key!$E$2:$E$6,-25)</f>
        <v>-25</v>
      </c>
      <c r="G161" s="15">
        <f ca="1">_xlfn.XLOOKUP(OFFSET('Survey Data'!F$2,$A161,0),Key!$D$2:$D$6,Key!$E$2:$E$6,-25)</f>
        <v>-25</v>
      </c>
      <c r="H161" s="15">
        <f ca="1">_xlfn.XLOOKUP(OFFSET('Survey Data'!G$2,$A161,0),Key!$D$2:$D$6,Key!$E$2:$E$6,-25)</f>
        <v>-25</v>
      </c>
      <c r="I161" s="15">
        <f ca="1">OFFSET('Survey Data'!$H$2,A161,0)</f>
        <v>0</v>
      </c>
      <c r="J161" s="15" t="str">
        <f ca="1">_xlfn.XLOOKUP(OFFSET('Survey Data'!$R$2,A161,0),Key!$G$2:$G$3,Key!$H$2:$H$3,"")</f>
        <v/>
      </c>
      <c r="L161">
        <f t="shared" ca="1" si="16"/>
        <v>-150</v>
      </c>
      <c r="M161">
        <f t="shared" ca="1" si="17"/>
        <v>0</v>
      </c>
      <c r="N161" t="e">
        <f ca="1">VLOOKUP(M161,Key!J$2:K$101,2,FALSE)</f>
        <v>#N/A</v>
      </c>
      <c r="O161" t="e" cm="1">
        <f t="array" ref="O161">_xlfn.IFS(COUNTIF('Survey Data'!J161:P161,"Yes")&gt;1,4,'Survey Data'!P161="Yes",1,'Survey Data'!L161="Yes",2,'Survey Data'!M161="Yes",3,'Survey Data'!J161="Yes",4,'Survey Data'!K161="Yes",4,'Survey Data'!N161="Yes",4)</f>
        <v>#N/A</v>
      </c>
      <c r="P161" t="e">
        <f t="shared" ca="1" si="18"/>
        <v>#N/A</v>
      </c>
      <c r="Q161">
        <f t="shared" ca="1" si="19"/>
        <v>1</v>
      </c>
      <c r="R161" t="b">
        <f t="shared" ca="1" si="20"/>
        <v>1</v>
      </c>
      <c r="S161" t="str">
        <f t="shared" ca="1" si="21"/>
        <v/>
      </c>
      <c r="T161" t="e">
        <f ca="1">_xlfn.XLOOKUP(P161,'Depression Treatment'!A$2:A$33,'Depression Treatment'!I$2:I$33,0)*S161</f>
        <v>#N/A</v>
      </c>
      <c r="U161">
        <f>IF(LEFT('Survey Data'!I161,8)="Employed",1,0)</f>
        <v>0</v>
      </c>
      <c r="V161" s="33" t="e">
        <f ca="1">S161*(U161*(T161*VLOOKUP(N161,'Depression Treatment'!F$38:I$41,3,FALSE)+(1-T161)*VLOOKUP(N161,'Depression Treatment'!F$38:I$41,4,FALSE))+(1-U161)*(T161*VLOOKUP(N161,'Depression Treatment'!F$43:I$46,3,FALSE)+(1-T161)*VLOOKUP(N161,'Depression Treatment'!F$43:I$46,4,FALSE)))</f>
        <v>#VALUE!</v>
      </c>
      <c r="W161" s="33">
        <f t="shared" ca="1" si="22"/>
        <v>0</v>
      </c>
    </row>
    <row r="162" spans="1:23" x14ac:dyDescent="0.3">
      <c r="A162">
        <f t="shared" si="23"/>
        <v>160</v>
      </c>
      <c r="B162" s="15" t="str">
        <f ca="1">_xlfn.XLOOKUP(OFFSET('Survey Data'!$A$2,A162,0),Key!A$2:A$5,Key!B$2:B$5,"")</f>
        <v/>
      </c>
      <c r="C162" s="15">
        <f ca="1">_xlfn.XLOOKUP(OFFSET('Survey Data'!B$2,$A162,0),Key!$D$2:$D$6,Key!$E$2:$E$6,-25)</f>
        <v>-25</v>
      </c>
      <c r="D162" s="15">
        <f ca="1">_xlfn.XLOOKUP(OFFSET('Survey Data'!C$2,$A162,0),Key!$D$2:$D$6,Key!$E$2:$E$6,-25)</f>
        <v>-25</v>
      </c>
      <c r="E162" s="15">
        <f ca="1">_xlfn.XLOOKUP(OFFSET('Survey Data'!D$2,$A162,0),Key!$D$2:$D$6,Key!$E$2:$E$6,-25)</f>
        <v>-25</v>
      </c>
      <c r="F162" s="15">
        <f ca="1">_xlfn.XLOOKUP(OFFSET('Survey Data'!E$2,$A162,0),Key!$D$2:$D$6,Key!$E$2:$E$6,-25)</f>
        <v>-25</v>
      </c>
      <c r="G162" s="15">
        <f ca="1">_xlfn.XLOOKUP(OFFSET('Survey Data'!F$2,$A162,0),Key!$D$2:$D$6,Key!$E$2:$E$6,-25)</f>
        <v>-25</v>
      </c>
      <c r="H162" s="15">
        <f ca="1">_xlfn.XLOOKUP(OFFSET('Survey Data'!G$2,$A162,0),Key!$D$2:$D$6,Key!$E$2:$E$6,-25)</f>
        <v>-25</v>
      </c>
      <c r="I162" s="15">
        <f ca="1">OFFSET('Survey Data'!$H$2,A162,0)</f>
        <v>0</v>
      </c>
      <c r="J162" s="15" t="str">
        <f ca="1">_xlfn.XLOOKUP(OFFSET('Survey Data'!$R$2,A162,0),Key!$G$2:$G$3,Key!$H$2:$H$3,"")</f>
        <v/>
      </c>
      <c r="L162">
        <f t="shared" ca="1" si="16"/>
        <v>-150</v>
      </c>
      <c r="M162">
        <f t="shared" ca="1" si="17"/>
        <v>0</v>
      </c>
      <c r="N162" t="e">
        <f ca="1">VLOOKUP(M162,Key!J$2:K$101,2,FALSE)</f>
        <v>#N/A</v>
      </c>
      <c r="O162" t="e" cm="1">
        <f t="array" ref="O162">_xlfn.IFS(COUNTIF('Survey Data'!J162:P162,"Yes")&gt;1,4,'Survey Data'!P162="Yes",1,'Survey Data'!L162="Yes",2,'Survey Data'!M162="Yes",3,'Survey Data'!J162="Yes",4,'Survey Data'!K162="Yes",4,'Survey Data'!N162="Yes",4)</f>
        <v>#N/A</v>
      </c>
      <c r="P162" t="e">
        <f t="shared" ca="1" si="18"/>
        <v>#N/A</v>
      </c>
      <c r="Q162">
        <f t="shared" ca="1" si="19"/>
        <v>1</v>
      </c>
      <c r="R162" t="b">
        <f t="shared" ca="1" si="20"/>
        <v>1</v>
      </c>
      <c r="S162" t="str">
        <f t="shared" ca="1" si="21"/>
        <v/>
      </c>
      <c r="T162" t="e">
        <f ca="1">_xlfn.XLOOKUP(P162,'Depression Treatment'!A$2:A$33,'Depression Treatment'!I$2:I$33,0)*S162</f>
        <v>#N/A</v>
      </c>
      <c r="U162">
        <f>IF(LEFT('Survey Data'!I162,8)="Employed",1,0)</f>
        <v>0</v>
      </c>
      <c r="V162" s="33" t="e">
        <f ca="1">S162*(U162*(T162*VLOOKUP(N162,'Depression Treatment'!F$38:I$41,3,FALSE)+(1-T162)*VLOOKUP(N162,'Depression Treatment'!F$38:I$41,4,FALSE))+(1-U162)*(T162*VLOOKUP(N162,'Depression Treatment'!F$43:I$46,3,FALSE)+(1-T162)*VLOOKUP(N162,'Depression Treatment'!F$43:I$46,4,FALSE)))</f>
        <v>#VALUE!</v>
      </c>
      <c r="W162" s="33">
        <f t="shared" ca="1" si="22"/>
        <v>0</v>
      </c>
    </row>
    <row r="163" spans="1:23" x14ac:dyDescent="0.3">
      <c r="A163">
        <f t="shared" si="23"/>
        <v>161</v>
      </c>
      <c r="B163" s="15" t="str">
        <f ca="1">_xlfn.XLOOKUP(OFFSET('Survey Data'!$A$2,A163,0),Key!A$2:A$5,Key!B$2:B$5,"")</f>
        <v/>
      </c>
      <c r="C163" s="15">
        <f ca="1">_xlfn.XLOOKUP(OFFSET('Survey Data'!B$2,$A163,0),Key!$D$2:$D$6,Key!$E$2:$E$6,-25)</f>
        <v>-25</v>
      </c>
      <c r="D163" s="15">
        <f ca="1">_xlfn.XLOOKUP(OFFSET('Survey Data'!C$2,$A163,0),Key!$D$2:$D$6,Key!$E$2:$E$6,-25)</f>
        <v>-25</v>
      </c>
      <c r="E163" s="15">
        <f ca="1">_xlfn.XLOOKUP(OFFSET('Survey Data'!D$2,$A163,0),Key!$D$2:$D$6,Key!$E$2:$E$6,-25)</f>
        <v>-25</v>
      </c>
      <c r="F163" s="15">
        <f ca="1">_xlfn.XLOOKUP(OFFSET('Survey Data'!E$2,$A163,0),Key!$D$2:$D$6,Key!$E$2:$E$6,-25)</f>
        <v>-25</v>
      </c>
      <c r="G163" s="15">
        <f ca="1">_xlfn.XLOOKUP(OFFSET('Survey Data'!F$2,$A163,0),Key!$D$2:$D$6,Key!$E$2:$E$6,-25)</f>
        <v>-25</v>
      </c>
      <c r="H163" s="15">
        <f ca="1">_xlfn.XLOOKUP(OFFSET('Survey Data'!G$2,$A163,0),Key!$D$2:$D$6,Key!$E$2:$E$6,-25)</f>
        <v>-25</v>
      </c>
      <c r="I163" s="15">
        <f ca="1">OFFSET('Survey Data'!$H$2,A163,0)</f>
        <v>0</v>
      </c>
      <c r="J163" s="15" t="str">
        <f ca="1">_xlfn.XLOOKUP(OFFSET('Survey Data'!$R$2,A163,0),Key!$G$2:$G$3,Key!$H$2:$H$3,"")</f>
        <v/>
      </c>
      <c r="L163">
        <f t="shared" ca="1" si="16"/>
        <v>-150</v>
      </c>
      <c r="M163">
        <f t="shared" ca="1" si="17"/>
        <v>0</v>
      </c>
      <c r="N163" t="e">
        <f ca="1">VLOOKUP(M163,Key!J$2:K$101,2,FALSE)</f>
        <v>#N/A</v>
      </c>
      <c r="O163" t="e" cm="1">
        <f t="array" ref="O163">_xlfn.IFS(COUNTIF('Survey Data'!J163:P163,"Yes")&gt;1,4,'Survey Data'!P163="Yes",1,'Survey Data'!L163="Yes",2,'Survey Data'!M163="Yes",3,'Survey Data'!J163="Yes",4,'Survey Data'!K163="Yes",4,'Survey Data'!N163="Yes",4)</f>
        <v>#N/A</v>
      </c>
      <c r="P163" t="e">
        <f t="shared" ca="1" si="18"/>
        <v>#N/A</v>
      </c>
      <c r="Q163">
        <f t="shared" ca="1" si="19"/>
        <v>1</v>
      </c>
      <c r="R163" t="b">
        <f t="shared" ca="1" si="20"/>
        <v>1</v>
      </c>
      <c r="S163" t="str">
        <f t="shared" ca="1" si="21"/>
        <v/>
      </c>
      <c r="T163" t="e">
        <f ca="1">_xlfn.XLOOKUP(P163,'Depression Treatment'!A$2:A$33,'Depression Treatment'!I$2:I$33,0)*S163</f>
        <v>#N/A</v>
      </c>
      <c r="U163">
        <f>IF(LEFT('Survey Data'!I163,8)="Employed",1,0)</f>
        <v>0</v>
      </c>
      <c r="V163" s="33" t="e">
        <f ca="1">S163*(U163*(T163*VLOOKUP(N163,'Depression Treatment'!F$38:I$41,3,FALSE)+(1-T163)*VLOOKUP(N163,'Depression Treatment'!F$38:I$41,4,FALSE))+(1-U163)*(T163*VLOOKUP(N163,'Depression Treatment'!F$43:I$46,3,FALSE)+(1-T163)*VLOOKUP(N163,'Depression Treatment'!F$43:I$46,4,FALSE)))</f>
        <v>#VALUE!</v>
      </c>
      <c r="W163" s="33">
        <f t="shared" ca="1" si="22"/>
        <v>0</v>
      </c>
    </row>
    <row r="164" spans="1:23" x14ac:dyDescent="0.3">
      <c r="A164">
        <f t="shared" si="23"/>
        <v>162</v>
      </c>
      <c r="B164" s="15" t="str">
        <f ca="1">_xlfn.XLOOKUP(OFFSET('Survey Data'!$A$2,A164,0),Key!A$2:A$5,Key!B$2:B$5,"")</f>
        <v/>
      </c>
      <c r="C164" s="15">
        <f ca="1">_xlfn.XLOOKUP(OFFSET('Survey Data'!B$2,$A164,0),Key!$D$2:$D$6,Key!$E$2:$E$6,-25)</f>
        <v>-25</v>
      </c>
      <c r="D164" s="15">
        <f ca="1">_xlfn.XLOOKUP(OFFSET('Survey Data'!C$2,$A164,0),Key!$D$2:$D$6,Key!$E$2:$E$6,-25)</f>
        <v>-25</v>
      </c>
      <c r="E164" s="15">
        <f ca="1">_xlfn.XLOOKUP(OFFSET('Survey Data'!D$2,$A164,0),Key!$D$2:$D$6,Key!$E$2:$E$6,-25)</f>
        <v>-25</v>
      </c>
      <c r="F164" s="15">
        <f ca="1">_xlfn.XLOOKUP(OFFSET('Survey Data'!E$2,$A164,0),Key!$D$2:$D$6,Key!$E$2:$E$6,-25)</f>
        <v>-25</v>
      </c>
      <c r="G164" s="15">
        <f ca="1">_xlfn.XLOOKUP(OFFSET('Survey Data'!F$2,$A164,0),Key!$D$2:$D$6,Key!$E$2:$E$6,-25)</f>
        <v>-25</v>
      </c>
      <c r="H164" s="15">
        <f ca="1">_xlfn.XLOOKUP(OFFSET('Survey Data'!G$2,$A164,0),Key!$D$2:$D$6,Key!$E$2:$E$6,-25)</f>
        <v>-25</v>
      </c>
      <c r="I164" s="15">
        <f ca="1">OFFSET('Survey Data'!$H$2,A164,0)</f>
        <v>0</v>
      </c>
      <c r="J164" s="15" t="str">
        <f ca="1">_xlfn.XLOOKUP(OFFSET('Survey Data'!$R$2,A164,0),Key!$G$2:$G$3,Key!$H$2:$H$3,"")</f>
        <v/>
      </c>
      <c r="L164">
        <f t="shared" ca="1" si="16"/>
        <v>-150</v>
      </c>
      <c r="M164">
        <f t="shared" ca="1" si="17"/>
        <v>0</v>
      </c>
      <c r="N164" t="e">
        <f ca="1">VLOOKUP(M164,Key!J$2:K$101,2,FALSE)</f>
        <v>#N/A</v>
      </c>
      <c r="O164" t="e" cm="1">
        <f t="array" ref="O164">_xlfn.IFS(COUNTIF('Survey Data'!J164:P164,"Yes")&gt;1,4,'Survey Data'!P164="Yes",1,'Survey Data'!L164="Yes",2,'Survey Data'!M164="Yes",3,'Survey Data'!J164="Yes",4,'Survey Data'!K164="Yes",4,'Survey Data'!N164="Yes",4)</f>
        <v>#N/A</v>
      </c>
      <c r="P164" t="e">
        <f t="shared" ca="1" si="18"/>
        <v>#N/A</v>
      </c>
      <c r="Q164">
        <f t="shared" ca="1" si="19"/>
        <v>1</v>
      </c>
      <c r="R164" t="b">
        <f t="shared" ca="1" si="20"/>
        <v>1</v>
      </c>
      <c r="S164" t="str">
        <f t="shared" ca="1" si="21"/>
        <v/>
      </c>
      <c r="T164" t="e">
        <f ca="1">_xlfn.XLOOKUP(P164,'Depression Treatment'!A$2:A$33,'Depression Treatment'!I$2:I$33,0)*S164</f>
        <v>#N/A</v>
      </c>
      <c r="U164">
        <f>IF(LEFT('Survey Data'!I164,8)="Employed",1,0)</f>
        <v>0</v>
      </c>
      <c r="V164" s="33" t="e">
        <f ca="1">S164*(U164*(T164*VLOOKUP(N164,'Depression Treatment'!F$38:I$41,3,FALSE)+(1-T164)*VLOOKUP(N164,'Depression Treatment'!F$38:I$41,4,FALSE))+(1-U164)*(T164*VLOOKUP(N164,'Depression Treatment'!F$43:I$46,3,FALSE)+(1-T164)*VLOOKUP(N164,'Depression Treatment'!F$43:I$46,4,FALSE)))</f>
        <v>#VALUE!</v>
      </c>
      <c r="W164" s="33">
        <f t="shared" ca="1" si="22"/>
        <v>0</v>
      </c>
    </row>
    <row r="165" spans="1:23" x14ac:dyDescent="0.3">
      <c r="A165">
        <f t="shared" si="23"/>
        <v>163</v>
      </c>
      <c r="B165" s="15" t="str">
        <f ca="1">_xlfn.XLOOKUP(OFFSET('Survey Data'!$A$2,A165,0),Key!A$2:A$5,Key!B$2:B$5,"")</f>
        <v/>
      </c>
      <c r="C165" s="15">
        <f ca="1">_xlfn.XLOOKUP(OFFSET('Survey Data'!B$2,$A165,0),Key!$D$2:$D$6,Key!$E$2:$E$6,-25)</f>
        <v>-25</v>
      </c>
      <c r="D165" s="15">
        <f ca="1">_xlfn.XLOOKUP(OFFSET('Survey Data'!C$2,$A165,0),Key!$D$2:$D$6,Key!$E$2:$E$6,-25)</f>
        <v>-25</v>
      </c>
      <c r="E165" s="15">
        <f ca="1">_xlfn.XLOOKUP(OFFSET('Survey Data'!D$2,$A165,0),Key!$D$2:$D$6,Key!$E$2:$E$6,-25)</f>
        <v>-25</v>
      </c>
      <c r="F165" s="15">
        <f ca="1">_xlfn.XLOOKUP(OFFSET('Survey Data'!E$2,$A165,0),Key!$D$2:$D$6,Key!$E$2:$E$6,-25)</f>
        <v>-25</v>
      </c>
      <c r="G165" s="15">
        <f ca="1">_xlfn.XLOOKUP(OFFSET('Survey Data'!F$2,$A165,0),Key!$D$2:$D$6,Key!$E$2:$E$6,-25)</f>
        <v>-25</v>
      </c>
      <c r="H165" s="15">
        <f ca="1">_xlfn.XLOOKUP(OFFSET('Survey Data'!G$2,$A165,0),Key!$D$2:$D$6,Key!$E$2:$E$6,-25)</f>
        <v>-25</v>
      </c>
      <c r="I165" s="15">
        <f ca="1">OFFSET('Survey Data'!$H$2,A165,0)</f>
        <v>0</v>
      </c>
      <c r="J165" s="15" t="str">
        <f ca="1">_xlfn.XLOOKUP(OFFSET('Survey Data'!$R$2,A165,0),Key!$G$2:$G$3,Key!$H$2:$H$3,"")</f>
        <v/>
      </c>
      <c r="L165">
        <f t="shared" ca="1" si="16"/>
        <v>-150</v>
      </c>
      <c r="M165">
        <f t="shared" ca="1" si="17"/>
        <v>0</v>
      </c>
      <c r="N165" t="e">
        <f ca="1">VLOOKUP(M165,Key!J$2:K$101,2,FALSE)</f>
        <v>#N/A</v>
      </c>
      <c r="O165" t="e" cm="1">
        <f t="array" ref="O165">_xlfn.IFS(COUNTIF('Survey Data'!J165:P165,"Yes")&gt;1,4,'Survey Data'!P165="Yes",1,'Survey Data'!L165="Yes",2,'Survey Data'!M165="Yes",3,'Survey Data'!J165="Yes",4,'Survey Data'!K165="Yes",4,'Survey Data'!N165="Yes",4)</f>
        <v>#N/A</v>
      </c>
      <c r="P165" t="e">
        <f t="shared" ca="1" si="18"/>
        <v>#N/A</v>
      </c>
      <c r="Q165">
        <f t="shared" ca="1" si="19"/>
        <v>1</v>
      </c>
      <c r="R165" t="b">
        <f t="shared" ca="1" si="20"/>
        <v>1</v>
      </c>
      <c r="S165" t="str">
        <f t="shared" ca="1" si="21"/>
        <v/>
      </c>
      <c r="T165" t="e">
        <f ca="1">_xlfn.XLOOKUP(P165,'Depression Treatment'!A$2:A$33,'Depression Treatment'!I$2:I$33,0)*S165</f>
        <v>#N/A</v>
      </c>
      <c r="U165">
        <f>IF(LEFT('Survey Data'!I165,8)="Employed",1,0)</f>
        <v>0</v>
      </c>
      <c r="V165" s="33" t="e">
        <f ca="1">S165*(U165*(T165*VLOOKUP(N165,'Depression Treatment'!F$38:I$41,3,FALSE)+(1-T165)*VLOOKUP(N165,'Depression Treatment'!F$38:I$41,4,FALSE))+(1-U165)*(T165*VLOOKUP(N165,'Depression Treatment'!F$43:I$46,3,FALSE)+(1-T165)*VLOOKUP(N165,'Depression Treatment'!F$43:I$46,4,FALSE)))</f>
        <v>#VALUE!</v>
      </c>
      <c r="W165" s="33">
        <f t="shared" ca="1" si="22"/>
        <v>0</v>
      </c>
    </row>
    <row r="166" spans="1:23" x14ac:dyDescent="0.3">
      <c r="A166">
        <f t="shared" si="23"/>
        <v>164</v>
      </c>
      <c r="B166" s="15" t="str">
        <f ca="1">_xlfn.XLOOKUP(OFFSET('Survey Data'!$A$2,A166,0),Key!A$2:A$5,Key!B$2:B$5,"")</f>
        <v/>
      </c>
      <c r="C166" s="15">
        <f ca="1">_xlfn.XLOOKUP(OFFSET('Survey Data'!B$2,$A166,0),Key!$D$2:$D$6,Key!$E$2:$E$6,-25)</f>
        <v>-25</v>
      </c>
      <c r="D166" s="15">
        <f ca="1">_xlfn.XLOOKUP(OFFSET('Survey Data'!C$2,$A166,0),Key!$D$2:$D$6,Key!$E$2:$E$6,-25)</f>
        <v>-25</v>
      </c>
      <c r="E166" s="15">
        <f ca="1">_xlfn.XLOOKUP(OFFSET('Survey Data'!D$2,$A166,0),Key!$D$2:$D$6,Key!$E$2:$E$6,-25)</f>
        <v>-25</v>
      </c>
      <c r="F166" s="15">
        <f ca="1">_xlfn.XLOOKUP(OFFSET('Survey Data'!E$2,$A166,0),Key!$D$2:$D$6,Key!$E$2:$E$6,-25)</f>
        <v>-25</v>
      </c>
      <c r="G166" s="15">
        <f ca="1">_xlfn.XLOOKUP(OFFSET('Survey Data'!F$2,$A166,0),Key!$D$2:$D$6,Key!$E$2:$E$6,-25)</f>
        <v>-25</v>
      </c>
      <c r="H166" s="15">
        <f ca="1">_xlfn.XLOOKUP(OFFSET('Survey Data'!G$2,$A166,0),Key!$D$2:$D$6,Key!$E$2:$E$6,-25)</f>
        <v>-25</v>
      </c>
      <c r="I166" s="15">
        <f ca="1">OFFSET('Survey Data'!$H$2,A166,0)</f>
        <v>0</v>
      </c>
      <c r="J166" s="15" t="str">
        <f ca="1">_xlfn.XLOOKUP(OFFSET('Survey Data'!$R$2,A166,0),Key!$G$2:$G$3,Key!$H$2:$H$3,"")</f>
        <v/>
      </c>
      <c r="L166">
        <f t="shared" ca="1" si="16"/>
        <v>-150</v>
      </c>
      <c r="M166">
        <f t="shared" ca="1" si="17"/>
        <v>0</v>
      </c>
      <c r="N166" t="e">
        <f ca="1">VLOOKUP(M166,Key!J$2:K$101,2,FALSE)</f>
        <v>#N/A</v>
      </c>
      <c r="O166" t="e" cm="1">
        <f t="array" ref="O166">_xlfn.IFS(COUNTIF('Survey Data'!J166:P166,"Yes")&gt;1,4,'Survey Data'!P166="Yes",1,'Survey Data'!L166="Yes",2,'Survey Data'!M166="Yes",3,'Survey Data'!J166="Yes",4,'Survey Data'!K166="Yes",4,'Survey Data'!N166="Yes",4)</f>
        <v>#N/A</v>
      </c>
      <c r="P166" t="e">
        <f t="shared" ca="1" si="18"/>
        <v>#N/A</v>
      </c>
      <c r="Q166">
        <f t="shared" ca="1" si="19"/>
        <v>1</v>
      </c>
      <c r="R166" t="b">
        <f t="shared" ca="1" si="20"/>
        <v>1</v>
      </c>
      <c r="S166" t="str">
        <f t="shared" ca="1" si="21"/>
        <v/>
      </c>
      <c r="T166" t="e">
        <f ca="1">_xlfn.XLOOKUP(P166,'Depression Treatment'!A$2:A$33,'Depression Treatment'!I$2:I$33,0)*S166</f>
        <v>#N/A</v>
      </c>
      <c r="U166">
        <f>IF(LEFT('Survey Data'!I166,8)="Employed",1,0)</f>
        <v>0</v>
      </c>
      <c r="V166" s="33" t="e">
        <f ca="1">S166*(U166*(T166*VLOOKUP(N166,'Depression Treatment'!F$38:I$41,3,FALSE)+(1-T166)*VLOOKUP(N166,'Depression Treatment'!F$38:I$41,4,FALSE))+(1-U166)*(T166*VLOOKUP(N166,'Depression Treatment'!F$43:I$46,3,FALSE)+(1-T166)*VLOOKUP(N166,'Depression Treatment'!F$43:I$46,4,FALSE)))</f>
        <v>#VALUE!</v>
      </c>
      <c r="W166" s="33">
        <f t="shared" ca="1" si="22"/>
        <v>0</v>
      </c>
    </row>
    <row r="167" spans="1:23" x14ac:dyDescent="0.3">
      <c r="A167">
        <f t="shared" si="23"/>
        <v>165</v>
      </c>
      <c r="B167" s="15" t="str">
        <f ca="1">_xlfn.XLOOKUP(OFFSET('Survey Data'!$A$2,A167,0),Key!A$2:A$5,Key!B$2:B$5,"")</f>
        <v/>
      </c>
      <c r="C167" s="15">
        <f ca="1">_xlfn.XLOOKUP(OFFSET('Survey Data'!B$2,$A167,0),Key!$D$2:$D$6,Key!$E$2:$E$6,-25)</f>
        <v>-25</v>
      </c>
      <c r="D167" s="15">
        <f ca="1">_xlfn.XLOOKUP(OFFSET('Survey Data'!C$2,$A167,0),Key!$D$2:$D$6,Key!$E$2:$E$6,-25)</f>
        <v>-25</v>
      </c>
      <c r="E167" s="15">
        <f ca="1">_xlfn.XLOOKUP(OFFSET('Survey Data'!D$2,$A167,0),Key!$D$2:$D$6,Key!$E$2:$E$6,-25)</f>
        <v>-25</v>
      </c>
      <c r="F167" s="15">
        <f ca="1">_xlfn.XLOOKUP(OFFSET('Survey Data'!E$2,$A167,0),Key!$D$2:$D$6,Key!$E$2:$E$6,-25)</f>
        <v>-25</v>
      </c>
      <c r="G167" s="15">
        <f ca="1">_xlfn.XLOOKUP(OFFSET('Survey Data'!F$2,$A167,0),Key!$D$2:$D$6,Key!$E$2:$E$6,-25)</f>
        <v>-25</v>
      </c>
      <c r="H167" s="15">
        <f ca="1">_xlfn.XLOOKUP(OFFSET('Survey Data'!G$2,$A167,0),Key!$D$2:$D$6,Key!$E$2:$E$6,-25)</f>
        <v>-25</v>
      </c>
      <c r="I167" s="15">
        <f ca="1">OFFSET('Survey Data'!$H$2,A167,0)</f>
        <v>0</v>
      </c>
      <c r="J167" s="15" t="str">
        <f ca="1">_xlfn.XLOOKUP(OFFSET('Survey Data'!$R$2,A167,0),Key!$G$2:$G$3,Key!$H$2:$H$3,"")</f>
        <v/>
      </c>
      <c r="L167">
        <f t="shared" ca="1" si="16"/>
        <v>-150</v>
      </c>
      <c r="M167">
        <f t="shared" ca="1" si="17"/>
        <v>0</v>
      </c>
      <c r="N167" t="e">
        <f ca="1">VLOOKUP(M167,Key!J$2:K$101,2,FALSE)</f>
        <v>#N/A</v>
      </c>
      <c r="O167" t="e" cm="1">
        <f t="array" ref="O167">_xlfn.IFS(COUNTIF('Survey Data'!J167:P167,"Yes")&gt;1,4,'Survey Data'!P167="Yes",1,'Survey Data'!L167="Yes",2,'Survey Data'!M167="Yes",3,'Survey Data'!J167="Yes",4,'Survey Data'!K167="Yes",4,'Survey Data'!N167="Yes",4)</f>
        <v>#N/A</v>
      </c>
      <c r="P167" t="e">
        <f t="shared" ca="1" si="18"/>
        <v>#N/A</v>
      </c>
      <c r="Q167">
        <f t="shared" ca="1" si="19"/>
        <v>1</v>
      </c>
      <c r="R167" t="b">
        <f t="shared" ca="1" si="20"/>
        <v>1</v>
      </c>
      <c r="S167" t="str">
        <f t="shared" ca="1" si="21"/>
        <v/>
      </c>
      <c r="T167" t="e">
        <f ca="1">_xlfn.XLOOKUP(P167,'Depression Treatment'!A$2:A$33,'Depression Treatment'!I$2:I$33,0)*S167</f>
        <v>#N/A</v>
      </c>
      <c r="U167">
        <f>IF(LEFT('Survey Data'!I167,8)="Employed",1,0)</f>
        <v>0</v>
      </c>
      <c r="V167" s="33" t="e">
        <f ca="1">S167*(U167*(T167*VLOOKUP(N167,'Depression Treatment'!F$38:I$41,3,FALSE)+(1-T167)*VLOOKUP(N167,'Depression Treatment'!F$38:I$41,4,FALSE))+(1-U167)*(T167*VLOOKUP(N167,'Depression Treatment'!F$43:I$46,3,FALSE)+(1-T167)*VLOOKUP(N167,'Depression Treatment'!F$43:I$46,4,FALSE)))</f>
        <v>#VALUE!</v>
      </c>
      <c r="W167" s="33">
        <f t="shared" ca="1" si="22"/>
        <v>0</v>
      </c>
    </row>
    <row r="168" spans="1:23" x14ac:dyDescent="0.3">
      <c r="A168">
        <f t="shared" si="23"/>
        <v>166</v>
      </c>
      <c r="B168" s="15" t="str">
        <f ca="1">_xlfn.XLOOKUP(OFFSET('Survey Data'!$A$2,A168,0),Key!A$2:A$5,Key!B$2:B$5,"")</f>
        <v/>
      </c>
      <c r="C168" s="15">
        <f ca="1">_xlfn.XLOOKUP(OFFSET('Survey Data'!B$2,$A168,0),Key!$D$2:$D$6,Key!$E$2:$E$6,-25)</f>
        <v>-25</v>
      </c>
      <c r="D168" s="15">
        <f ca="1">_xlfn.XLOOKUP(OFFSET('Survey Data'!C$2,$A168,0),Key!$D$2:$D$6,Key!$E$2:$E$6,-25)</f>
        <v>-25</v>
      </c>
      <c r="E168" s="15">
        <f ca="1">_xlfn.XLOOKUP(OFFSET('Survey Data'!D$2,$A168,0),Key!$D$2:$D$6,Key!$E$2:$E$6,-25)</f>
        <v>-25</v>
      </c>
      <c r="F168" s="15">
        <f ca="1">_xlfn.XLOOKUP(OFFSET('Survey Data'!E$2,$A168,0),Key!$D$2:$D$6,Key!$E$2:$E$6,-25)</f>
        <v>-25</v>
      </c>
      <c r="G168" s="15">
        <f ca="1">_xlfn.XLOOKUP(OFFSET('Survey Data'!F$2,$A168,0),Key!$D$2:$D$6,Key!$E$2:$E$6,-25)</f>
        <v>-25</v>
      </c>
      <c r="H168" s="15">
        <f ca="1">_xlfn.XLOOKUP(OFFSET('Survey Data'!G$2,$A168,0),Key!$D$2:$D$6,Key!$E$2:$E$6,-25)</f>
        <v>-25</v>
      </c>
      <c r="I168" s="15">
        <f ca="1">OFFSET('Survey Data'!$H$2,A168,0)</f>
        <v>0</v>
      </c>
      <c r="J168" s="15" t="str">
        <f ca="1">_xlfn.XLOOKUP(OFFSET('Survey Data'!$R$2,A168,0),Key!$G$2:$G$3,Key!$H$2:$H$3,"")</f>
        <v/>
      </c>
      <c r="L168">
        <f t="shared" ca="1" si="16"/>
        <v>-150</v>
      </c>
      <c r="M168">
        <f t="shared" ca="1" si="17"/>
        <v>0</v>
      </c>
      <c r="N168" t="e">
        <f ca="1">VLOOKUP(M168,Key!J$2:K$101,2,FALSE)</f>
        <v>#N/A</v>
      </c>
      <c r="O168" t="e" cm="1">
        <f t="array" ref="O168">_xlfn.IFS(COUNTIF('Survey Data'!J168:P168,"Yes")&gt;1,4,'Survey Data'!P168="Yes",1,'Survey Data'!L168="Yes",2,'Survey Data'!M168="Yes",3,'Survey Data'!J168="Yes",4,'Survey Data'!K168="Yes",4,'Survey Data'!N168="Yes",4)</f>
        <v>#N/A</v>
      </c>
      <c r="P168" t="e">
        <f t="shared" ca="1" si="18"/>
        <v>#N/A</v>
      </c>
      <c r="Q168">
        <f t="shared" ca="1" si="19"/>
        <v>1</v>
      </c>
      <c r="R168" t="b">
        <f t="shared" ca="1" si="20"/>
        <v>1</v>
      </c>
      <c r="S168" t="str">
        <f t="shared" ca="1" si="21"/>
        <v/>
      </c>
      <c r="T168" t="e">
        <f ca="1">_xlfn.XLOOKUP(P168,'Depression Treatment'!A$2:A$33,'Depression Treatment'!I$2:I$33,0)*S168</f>
        <v>#N/A</v>
      </c>
      <c r="U168">
        <f>IF(LEFT('Survey Data'!I168,8)="Employed",1,0)</f>
        <v>0</v>
      </c>
      <c r="V168" s="33" t="e">
        <f ca="1">S168*(U168*(T168*VLOOKUP(N168,'Depression Treatment'!F$38:I$41,3,FALSE)+(1-T168)*VLOOKUP(N168,'Depression Treatment'!F$38:I$41,4,FALSE))+(1-U168)*(T168*VLOOKUP(N168,'Depression Treatment'!F$43:I$46,3,FALSE)+(1-T168)*VLOOKUP(N168,'Depression Treatment'!F$43:I$46,4,FALSE)))</f>
        <v>#VALUE!</v>
      </c>
      <c r="W168" s="33">
        <f t="shared" ca="1" si="22"/>
        <v>0</v>
      </c>
    </row>
    <row r="169" spans="1:23" x14ac:dyDescent="0.3">
      <c r="A169">
        <f t="shared" si="23"/>
        <v>167</v>
      </c>
      <c r="B169" s="15" t="str">
        <f ca="1">_xlfn.XLOOKUP(OFFSET('Survey Data'!$A$2,A169,0),Key!A$2:A$5,Key!B$2:B$5,"")</f>
        <v/>
      </c>
      <c r="C169" s="15">
        <f ca="1">_xlfn.XLOOKUP(OFFSET('Survey Data'!B$2,$A169,0),Key!$D$2:$D$6,Key!$E$2:$E$6,-25)</f>
        <v>-25</v>
      </c>
      <c r="D169" s="15">
        <f ca="1">_xlfn.XLOOKUP(OFFSET('Survey Data'!C$2,$A169,0),Key!$D$2:$D$6,Key!$E$2:$E$6,-25)</f>
        <v>-25</v>
      </c>
      <c r="E169" s="15">
        <f ca="1">_xlfn.XLOOKUP(OFFSET('Survey Data'!D$2,$A169,0),Key!$D$2:$D$6,Key!$E$2:$E$6,-25)</f>
        <v>-25</v>
      </c>
      <c r="F169" s="15">
        <f ca="1">_xlfn.XLOOKUP(OFFSET('Survey Data'!E$2,$A169,0),Key!$D$2:$D$6,Key!$E$2:$E$6,-25)</f>
        <v>-25</v>
      </c>
      <c r="G169" s="15">
        <f ca="1">_xlfn.XLOOKUP(OFFSET('Survey Data'!F$2,$A169,0),Key!$D$2:$D$6,Key!$E$2:$E$6,-25)</f>
        <v>-25</v>
      </c>
      <c r="H169" s="15">
        <f ca="1">_xlfn.XLOOKUP(OFFSET('Survey Data'!G$2,$A169,0),Key!$D$2:$D$6,Key!$E$2:$E$6,-25)</f>
        <v>-25</v>
      </c>
      <c r="I169" s="15">
        <f ca="1">OFFSET('Survey Data'!$H$2,A169,0)</f>
        <v>0</v>
      </c>
      <c r="J169" s="15" t="str">
        <f ca="1">_xlfn.XLOOKUP(OFFSET('Survey Data'!$R$2,A169,0),Key!$G$2:$G$3,Key!$H$2:$H$3,"")</f>
        <v/>
      </c>
      <c r="L169">
        <f t="shared" ca="1" si="16"/>
        <v>-150</v>
      </c>
      <c r="M169">
        <f t="shared" ca="1" si="17"/>
        <v>0</v>
      </c>
      <c r="N169" t="e">
        <f ca="1">VLOOKUP(M169,Key!J$2:K$101,2,FALSE)</f>
        <v>#N/A</v>
      </c>
      <c r="O169" t="e" cm="1">
        <f t="array" ref="O169">_xlfn.IFS(COUNTIF('Survey Data'!J169:P169,"Yes")&gt;1,4,'Survey Data'!P169="Yes",1,'Survey Data'!L169="Yes",2,'Survey Data'!M169="Yes",3,'Survey Data'!J169="Yes",4,'Survey Data'!K169="Yes",4,'Survey Data'!N169="Yes",4)</f>
        <v>#N/A</v>
      </c>
      <c r="P169" t="e">
        <f t="shared" ca="1" si="18"/>
        <v>#N/A</v>
      </c>
      <c r="Q169">
        <f t="shared" ca="1" si="19"/>
        <v>1</v>
      </c>
      <c r="R169" t="b">
        <f t="shared" ca="1" si="20"/>
        <v>1</v>
      </c>
      <c r="S169" t="str">
        <f t="shared" ca="1" si="21"/>
        <v/>
      </c>
      <c r="T169" t="e">
        <f ca="1">_xlfn.XLOOKUP(P169,'Depression Treatment'!A$2:A$33,'Depression Treatment'!I$2:I$33,0)*S169</f>
        <v>#N/A</v>
      </c>
      <c r="U169">
        <f>IF(LEFT('Survey Data'!I169,8)="Employed",1,0)</f>
        <v>0</v>
      </c>
      <c r="V169" s="33" t="e">
        <f ca="1">S169*(U169*(T169*VLOOKUP(N169,'Depression Treatment'!F$38:I$41,3,FALSE)+(1-T169)*VLOOKUP(N169,'Depression Treatment'!F$38:I$41,4,FALSE))+(1-U169)*(T169*VLOOKUP(N169,'Depression Treatment'!F$43:I$46,3,FALSE)+(1-T169)*VLOOKUP(N169,'Depression Treatment'!F$43:I$46,4,FALSE)))</f>
        <v>#VALUE!</v>
      </c>
      <c r="W169" s="33">
        <f t="shared" ca="1" si="22"/>
        <v>0</v>
      </c>
    </row>
    <row r="170" spans="1:23" x14ac:dyDescent="0.3">
      <c r="A170">
        <f t="shared" si="23"/>
        <v>168</v>
      </c>
      <c r="B170" s="15" t="str">
        <f ca="1">_xlfn.XLOOKUP(OFFSET('Survey Data'!$A$2,A170,0),Key!A$2:A$5,Key!B$2:B$5,"")</f>
        <v/>
      </c>
      <c r="C170" s="15">
        <f ca="1">_xlfn.XLOOKUP(OFFSET('Survey Data'!B$2,$A170,0),Key!$D$2:$D$6,Key!$E$2:$E$6,-25)</f>
        <v>-25</v>
      </c>
      <c r="D170" s="15">
        <f ca="1">_xlfn.XLOOKUP(OFFSET('Survey Data'!C$2,$A170,0),Key!$D$2:$D$6,Key!$E$2:$E$6,-25)</f>
        <v>-25</v>
      </c>
      <c r="E170" s="15">
        <f ca="1">_xlfn.XLOOKUP(OFFSET('Survey Data'!D$2,$A170,0),Key!$D$2:$D$6,Key!$E$2:$E$6,-25)</f>
        <v>-25</v>
      </c>
      <c r="F170" s="15">
        <f ca="1">_xlfn.XLOOKUP(OFFSET('Survey Data'!E$2,$A170,0),Key!$D$2:$D$6,Key!$E$2:$E$6,-25)</f>
        <v>-25</v>
      </c>
      <c r="G170" s="15">
        <f ca="1">_xlfn.XLOOKUP(OFFSET('Survey Data'!F$2,$A170,0),Key!$D$2:$D$6,Key!$E$2:$E$6,-25)</f>
        <v>-25</v>
      </c>
      <c r="H170" s="15">
        <f ca="1">_xlfn.XLOOKUP(OFFSET('Survey Data'!G$2,$A170,0),Key!$D$2:$D$6,Key!$E$2:$E$6,-25)</f>
        <v>-25</v>
      </c>
      <c r="I170" s="15">
        <f ca="1">OFFSET('Survey Data'!$H$2,A170,0)</f>
        <v>0</v>
      </c>
      <c r="J170" s="15" t="str">
        <f ca="1">_xlfn.XLOOKUP(OFFSET('Survey Data'!$R$2,A170,0),Key!$G$2:$G$3,Key!$H$2:$H$3,"")</f>
        <v/>
      </c>
      <c r="L170">
        <f t="shared" ca="1" si="16"/>
        <v>-150</v>
      </c>
      <c r="M170">
        <f t="shared" ca="1" si="17"/>
        <v>0</v>
      </c>
      <c r="N170" t="e">
        <f ca="1">VLOOKUP(M170,Key!J$2:K$101,2,FALSE)</f>
        <v>#N/A</v>
      </c>
      <c r="O170" t="e" cm="1">
        <f t="array" ref="O170">_xlfn.IFS(COUNTIF('Survey Data'!J170:P170,"Yes")&gt;1,4,'Survey Data'!P170="Yes",1,'Survey Data'!L170="Yes",2,'Survey Data'!M170="Yes",3,'Survey Data'!J170="Yes",4,'Survey Data'!K170="Yes",4,'Survey Data'!N170="Yes",4)</f>
        <v>#N/A</v>
      </c>
      <c r="P170" t="e">
        <f t="shared" ca="1" si="18"/>
        <v>#N/A</v>
      </c>
      <c r="Q170">
        <f t="shared" ca="1" si="19"/>
        <v>1</v>
      </c>
      <c r="R170" t="b">
        <f t="shared" ca="1" si="20"/>
        <v>1</v>
      </c>
      <c r="S170" t="str">
        <f t="shared" ca="1" si="21"/>
        <v/>
      </c>
      <c r="T170" t="e">
        <f ca="1">_xlfn.XLOOKUP(P170,'Depression Treatment'!A$2:A$33,'Depression Treatment'!I$2:I$33,0)*S170</f>
        <v>#N/A</v>
      </c>
      <c r="U170">
        <f>IF(LEFT('Survey Data'!I170,8)="Employed",1,0)</f>
        <v>0</v>
      </c>
      <c r="V170" s="33" t="e">
        <f ca="1">S170*(U170*(T170*VLOOKUP(N170,'Depression Treatment'!F$38:I$41,3,FALSE)+(1-T170)*VLOOKUP(N170,'Depression Treatment'!F$38:I$41,4,FALSE))+(1-U170)*(T170*VLOOKUP(N170,'Depression Treatment'!F$43:I$46,3,FALSE)+(1-T170)*VLOOKUP(N170,'Depression Treatment'!F$43:I$46,4,FALSE)))</f>
        <v>#VALUE!</v>
      </c>
      <c r="W170" s="33">
        <f t="shared" ca="1" si="22"/>
        <v>0</v>
      </c>
    </row>
    <row r="171" spans="1:23" x14ac:dyDescent="0.3">
      <c r="A171">
        <f t="shared" si="23"/>
        <v>169</v>
      </c>
      <c r="B171" s="15" t="str">
        <f ca="1">_xlfn.XLOOKUP(OFFSET('Survey Data'!$A$2,A171,0),Key!A$2:A$5,Key!B$2:B$5,"")</f>
        <v/>
      </c>
      <c r="C171" s="15">
        <f ca="1">_xlfn.XLOOKUP(OFFSET('Survey Data'!B$2,$A171,0),Key!$D$2:$D$6,Key!$E$2:$E$6,-25)</f>
        <v>-25</v>
      </c>
      <c r="D171" s="15">
        <f ca="1">_xlfn.XLOOKUP(OFFSET('Survey Data'!C$2,$A171,0),Key!$D$2:$D$6,Key!$E$2:$E$6,-25)</f>
        <v>-25</v>
      </c>
      <c r="E171" s="15">
        <f ca="1">_xlfn.XLOOKUP(OFFSET('Survey Data'!D$2,$A171,0),Key!$D$2:$D$6,Key!$E$2:$E$6,-25)</f>
        <v>-25</v>
      </c>
      <c r="F171" s="15">
        <f ca="1">_xlfn.XLOOKUP(OFFSET('Survey Data'!E$2,$A171,0),Key!$D$2:$D$6,Key!$E$2:$E$6,-25)</f>
        <v>-25</v>
      </c>
      <c r="G171" s="15">
        <f ca="1">_xlfn.XLOOKUP(OFFSET('Survey Data'!F$2,$A171,0),Key!$D$2:$D$6,Key!$E$2:$E$6,-25)</f>
        <v>-25</v>
      </c>
      <c r="H171" s="15">
        <f ca="1">_xlfn.XLOOKUP(OFFSET('Survey Data'!G$2,$A171,0),Key!$D$2:$D$6,Key!$E$2:$E$6,-25)</f>
        <v>-25</v>
      </c>
      <c r="I171" s="15">
        <f ca="1">OFFSET('Survey Data'!$H$2,A171,0)</f>
        <v>0</v>
      </c>
      <c r="J171" s="15" t="str">
        <f ca="1">_xlfn.XLOOKUP(OFFSET('Survey Data'!$R$2,A171,0),Key!$G$2:$G$3,Key!$H$2:$H$3,"")</f>
        <v/>
      </c>
      <c r="L171">
        <f t="shared" ca="1" si="16"/>
        <v>-150</v>
      </c>
      <c r="M171">
        <f t="shared" ca="1" si="17"/>
        <v>0</v>
      </c>
      <c r="N171" t="e">
        <f ca="1">VLOOKUP(M171,Key!J$2:K$101,2,FALSE)</f>
        <v>#N/A</v>
      </c>
      <c r="O171" t="e" cm="1">
        <f t="array" ref="O171">_xlfn.IFS(COUNTIF('Survey Data'!J171:P171,"Yes")&gt;1,4,'Survey Data'!P171="Yes",1,'Survey Data'!L171="Yes",2,'Survey Data'!M171="Yes",3,'Survey Data'!J171="Yes",4,'Survey Data'!K171="Yes",4,'Survey Data'!N171="Yes",4)</f>
        <v>#N/A</v>
      </c>
      <c r="P171" t="e">
        <f t="shared" ca="1" si="18"/>
        <v>#N/A</v>
      </c>
      <c r="Q171">
        <f t="shared" ca="1" si="19"/>
        <v>1</v>
      </c>
      <c r="R171" t="b">
        <f t="shared" ca="1" si="20"/>
        <v>1</v>
      </c>
      <c r="S171" t="str">
        <f t="shared" ca="1" si="21"/>
        <v/>
      </c>
      <c r="T171" t="e">
        <f ca="1">_xlfn.XLOOKUP(P171,'Depression Treatment'!A$2:A$33,'Depression Treatment'!I$2:I$33,0)*S171</f>
        <v>#N/A</v>
      </c>
      <c r="U171">
        <f>IF(LEFT('Survey Data'!I171,8)="Employed",1,0)</f>
        <v>0</v>
      </c>
      <c r="V171" s="33" t="e">
        <f ca="1">S171*(U171*(T171*VLOOKUP(N171,'Depression Treatment'!F$38:I$41,3,FALSE)+(1-T171)*VLOOKUP(N171,'Depression Treatment'!F$38:I$41,4,FALSE))+(1-U171)*(T171*VLOOKUP(N171,'Depression Treatment'!F$43:I$46,3,FALSE)+(1-T171)*VLOOKUP(N171,'Depression Treatment'!F$43:I$46,4,FALSE)))</f>
        <v>#VALUE!</v>
      </c>
      <c r="W171" s="33">
        <f t="shared" ca="1" si="22"/>
        <v>0</v>
      </c>
    </row>
    <row r="172" spans="1:23" x14ac:dyDescent="0.3">
      <c r="A172">
        <f t="shared" si="23"/>
        <v>170</v>
      </c>
      <c r="B172" s="15" t="str">
        <f ca="1">_xlfn.XLOOKUP(OFFSET('Survey Data'!$A$2,A172,0),Key!A$2:A$5,Key!B$2:B$5,"")</f>
        <v/>
      </c>
      <c r="C172" s="15">
        <f ca="1">_xlfn.XLOOKUP(OFFSET('Survey Data'!B$2,$A172,0),Key!$D$2:$D$6,Key!$E$2:$E$6,-25)</f>
        <v>-25</v>
      </c>
      <c r="D172" s="15">
        <f ca="1">_xlfn.XLOOKUP(OFFSET('Survey Data'!C$2,$A172,0),Key!$D$2:$D$6,Key!$E$2:$E$6,-25)</f>
        <v>-25</v>
      </c>
      <c r="E172" s="15">
        <f ca="1">_xlfn.XLOOKUP(OFFSET('Survey Data'!D$2,$A172,0),Key!$D$2:$D$6,Key!$E$2:$E$6,-25)</f>
        <v>-25</v>
      </c>
      <c r="F172" s="15">
        <f ca="1">_xlfn.XLOOKUP(OFFSET('Survey Data'!E$2,$A172,0),Key!$D$2:$D$6,Key!$E$2:$E$6,-25)</f>
        <v>-25</v>
      </c>
      <c r="G172" s="15">
        <f ca="1">_xlfn.XLOOKUP(OFFSET('Survey Data'!F$2,$A172,0),Key!$D$2:$D$6,Key!$E$2:$E$6,-25)</f>
        <v>-25</v>
      </c>
      <c r="H172" s="15">
        <f ca="1">_xlfn.XLOOKUP(OFFSET('Survey Data'!G$2,$A172,0),Key!$D$2:$D$6,Key!$E$2:$E$6,-25)</f>
        <v>-25</v>
      </c>
      <c r="I172" s="15">
        <f ca="1">OFFSET('Survey Data'!$H$2,A172,0)</f>
        <v>0</v>
      </c>
      <c r="J172" s="15" t="str">
        <f ca="1">_xlfn.XLOOKUP(OFFSET('Survey Data'!$R$2,A172,0),Key!$G$2:$G$3,Key!$H$2:$H$3,"")</f>
        <v/>
      </c>
      <c r="L172">
        <f t="shared" ca="1" si="16"/>
        <v>-150</v>
      </c>
      <c r="M172">
        <f t="shared" ca="1" si="17"/>
        <v>0</v>
      </c>
      <c r="N172" t="e">
        <f ca="1">VLOOKUP(M172,Key!J$2:K$101,2,FALSE)</f>
        <v>#N/A</v>
      </c>
      <c r="O172" t="e" cm="1">
        <f t="array" ref="O172">_xlfn.IFS(COUNTIF('Survey Data'!J172:P172,"Yes")&gt;1,4,'Survey Data'!P172="Yes",1,'Survey Data'!L172="Yes",2,'Survey Data'!M172="Yes",3,'Survey Data'!J172="Yes",4,'Survey Data'!K172="Yes",4,'Survey Data'!N172="Yes",4)</f>
        <v>#N/A</v>
      </c>
      <c r="P172" t="e">
        <f t="shared" ca="1" si="18"/>
        <v>#N/A</v>
      </c>
      <c r="Q172">
        <f t="shared" ca="1" si="19"/>
        <v>1</v>
      </c>
      <c r="R172" t="b">
        <f t="shared" ca="1" si="20"/>
        <v>1</v>
      </c>
      <c r="S172" t="str">
        <f t="shared" ca="1" si="21"/>
        <v/>
      </c>
      <c r="T172" t="e">
        <f ca="1">_xlfn.XLOOKUP(P172,'Depression Treatment'!A$2:A$33,'Depression Treatment'!I$2:I$33,0)*S172</f>
        <v>#N/A</v>
      </c>
      <c r="U172">
        <f>IF(LEFT('Survey Data'!I172,8)="Employed",1,0)</f>
        <v>0</v>
      </c>
      <c r="V172" s="33" t="e">
        <f ca="1">S172*(U172*(T172*VLOOKUP(N172,'Depression Treatment'!F$38:I$41,3,FALSE)+(1-T172)*VLOOKUP(N172,'Depression Treatment'!F$38:I$41,4,FALSE))+(1-U172)*(T172*VLOOKUP(N172,'Depression Treatment'!F$43:I$46,3,FALSE)+(1-T172)*VLOOKUP(N172,'Depression Treatment'!F$43:I$46,4,FALSE)))</f>
        <v>#VALUE!</v>
      </c>
      <c r="W172" s="33">
        <f t="shared" ca="1" si="22"/>
        <v>0</v>
      </c>
    </row>
    <row r="173" spans="1:23" x14ac:dyDescent="0.3">
      <c r="A173">
        <f t="shared" si="23"/>
        <v>171</v>
      </c>
      <c r="B173" s="15" t="str">
        <f ca="1">_xlfn.XLOOKUP(OFFSET('Survey Data'!$A$2,A173,0),Key!A$2:A$5,Key!B$2:B$5,"")</f>
        <v/>
      </c>
      <c r="C173" s="15">
        <f ca="1">_xlfn.XLOOKUP(OFFSET('Survey Data'!B$2,$A173,0),Key!$D$2:$D$6,Key!$E$2:$E$6,-25)</f>
        <v>-25</v>
      </c>
      <c r="D173" s="15">
        <f ca="1">_xlfn.XLOOKUP(OFFSET('Survey Data'!C$2,$A173,0),Key!$D$2:$D$6,Key!$E$2:$E$6,-25)</f>
        <v>-25</v>
      </c>
      <c r="E173" s="15">
        <f ca="1">_xlfn.XLOOKUP(OFFSET('Survey Data'!D$2,$A173,0),Key!$D$2:$D$6,Key!$E$2:$E$6,-25)</f>
        <v>-25</v>
      </c>
      <c r="F173" s="15">
        <f ca="1">_xlfn.XLOOKUP(OFFSET('Survey Data'!E$2,$A173,0),Key!$D$2:$D$6,Key!$E$2:$E$6,-25)</f>
        <v>-25</v>
      </c>
      <c r="G173" s="15">
        <f ca="1">_xlfn.XLOOKUP(OFFSET('Survey Data'!F$2,$A173,0),Key!$D$2:$D$6,Key!$E$2:$E$6,-25)</f>
        <v>-25</v>
      </c>
      <c r="H173" s="15">
        <f ca="1">_xlfn.XLOOKUP(OFFSET('Survey Data'!G$2,$A173,0),Key!$D$2:$D$6,Key!$E$2:$E$6,-25)</f>
        <v>-25</v>
      </c>
      <c r="I173" s="15">
        <f ca="1">OFFSET('Survey Data'!$H$2,A173,0)</f>
        <v>0</v>
      </c>
      <c r="J173" s="15" t="str">
        <f ca="1">_xlfn.XLOOKUP(OFFSET('Survey Data'!$R$2,A173,0),Key!$G$2:$G$3,Key!$H$2:$H$3,"")</f>
        <v/>
      </c>
      <c r="L173">
        <f t="shared" ca="1" si="16"/>
        <v>-150</v>
      </c>
      <c r="M173">
        <f t="shared" ca="1" si="17"/>
        <v>0</v>
      </c>
      <c r="N173" t="e">
        <f ca="1">VLOOKUP(M173,Key!J$2:K$101,2,FALSE)</f>
        <v>#N/A</v>
      </c>
      <c r="O173" t="e" cm="1">
        <f t="array" ref="O173">_xlfn.IFS(COUNTIF('Survey Data'!J173:P173,"Yes")&gt;1,4,'Survey Data'!P173="Yes",1,'Survey Data'!L173="Yes",2,'Survey Data'!M173="Yes",3,'Survey Data'!J173="Yes",4,'Survey Data'!K173="Yes",4,'Survey Data'!N173="Yes",4)</f>
        <v>#N/A</v>
      </c>
      <c r="P173" t="e">
        <f t="shared" ca="1" si="18"/>
        <v>#N/A</v>
      </c>
      <c r="Q173">
        <f t="shared" ca="1" si="19"/>
        <v>1</v>
      </c>
      <c r="R173" t="b">
        <f t="shared" ca="1" si="20"/>
        <v>1</v>
      </c>
      <c r="S173" t="str">
        <f t="shared" ca="1" si="21"/>
        <v/>
      </c>
      <c r="T173" t="e">
        <f ca="1">_xlfn.XLOOKUP(P173,'Depression Treatment'!A$2:A$33,'Depression Treatment'!I$2:I$33,0)*S173</f>
        <v>#N/A</v>
      </c>
      <c r="U173">
        <f>IF(LEFT('Survey Data'!I173,8)="Employed",1,0)</f>
        <v>0</v>
      </c>
      <c r="V173" s="33" t="e">
        <f ca="1">S173*(U173*(T173*VLOOKUP(N173,'Depression Treatment'!F$38:I$41,3,FALSE)+(1-T173)*VLOOKUP(N173,'Depression Treatment'!F$38:I$41,4,FALSE))+(1-U173)*(T173*VLOOKUP(N173,'Depression Treatment'!F$43:I$46,3,FALSE)+(1-T173)*VLOOKUP(N173,'Depression Treatment'!F$43:I$46,4,FALSE)))</f>
        <v>#VALUE!</v>
      </c>
      <c r="W173" s="33">
        <f t="shared" ca="1" si="22"/>
        <v>0</v>
      </c>
    </row>
    <row r="174" spans="1:23" x14ac:dyDescent="0.3">
      <c r="A174">
        <f t="shared" si="23"/>
        <v>172</v>
      </c>
      <c r="B174" s="15" t="str">
        <f ca="1">_xlfn.XLOOKUP(OFFSET('Survey Data'!$A$2,A174,0),Key!A$2:A$5,Key!B$2:B$5,"")</f>
        <v/>
      </c>
      <c r="C174" s="15">
        <f ca="1">_xlfn.XLOOKUP(OFFSET('Survey Data'!B$2,$A174,0),Key!$D$2:$D$6,Key!$E$2:$E$6,-25)</f>
        <v>-25</v>
      </c>
      <c r="D174" s="15">
        <f ca="1">_xlfn.XLOOKUP(OFFSET('Survey Data'!C$2,$A174,0),Key!$D$2:$D$6,Key!$E$2:$E$6,-25)</f>
        <v>-25</v>
      </c>
      <c r="E174" s="15">
        <f ca="1">_xlfn.XLOOKUP(OFFSET('Survey Data'!D$2,$A174,0),Key!$D$2:$D$6,Key!$E$2:$E$6,-25)</f>
        <v>-25</v>
      </c>
      <c r="F174" s="15">
        <f ca="1">_xlfn.XLOOKUP(OFFSET('Survey Data'!E$2,$A174,0),Key!$D$2:$D$6,Key!$E$2:$E$6,-25)</f>
        <v>-25</v>
      </c>
      <c r="G174" s="15">
        <f ca="1">_xlfn.XLOOKUP(OFFSET('Survey Data'!F$2,$A174,0),Key!$D$2:$D$6,Key!$E$2:$E$6,-25)</f>
        <v>-25</v>
      </c>
      <c r="H174" s="15">
        <f ca="1">_xlfn.XLOOKUP(OFFSET('Survey Data'!G$2,$A174,0),Key!$D$2:$D$6,Key!$E$2:$E$6,-25)</f>
        <v>-25</v>
      </c>
      <c r="I174" s="15">
        <f ca="1">OFFSET('Survey Data'!$H$2,A174,0)</f>
        <v>0</v>
      </c>
      <c r="J174" s="15" t="str">
        <f ca="1">_xlfn.XLOOKUP(OFFSET('Survey Data'!$R$2,A174,0),Key!$G$2:$G$3,Key!$H$2:$H$3,"")</f>
        <v/>
      </c>
      <c r="L174">
        <f t="shared" ca="1" si="16"/>
        <v>-150</v>
      </c>
      <c r="M174">
        <f t="shared" ca="1" si="17"/>
        <v>0</v>
      </c>
      <c r="N174" t="e">
        <f ca="1">VLOOKUP(M174,Key!J$2:K$101,2,FALSE)</f>
        <v>#N/A</v>
      </c>
      <c r="O174" t="e" cm="1">
        <f t="array" ref="O174">_xlfn.IFS(COUNTIF('Survey Data'!J174:P174,"Yes")&gt;1,4,'Survey Data'!P174="Yes",1,'Survey Data'!L174="Yes",2,'Survey Data'!M174="Yes",3,'Survey Data'!J174="Yes",4,'Survey Data'!K174="Yes",4,'Survey Data'!N174="Yes",4)</f>
        <v>#N/A</v>
      </c>
      <c r="P174" t="e">
        <f t="shared" ca="1" si="18"/>
        <v>#N/A</v>
      </c>
      <c r="Q174">
        <f t="shared" ca="1" si="19"/>
        <v>1</v>
      </c>
      <c r="R174" t="b">
        <f t="shared" ca="1" si="20"/>
        <v>1</v>
      </c>
      <c r="S174" t="str">
        <f t="shared" ca="1" si="21"/>
        <v/>
      </c>
      <c r="T174" t="e">
        <f ca="1">_xlfn.XLOOKUP(P174,'Depression Treatment'!A$2:A$33,'Depression Treatment'!I$2:I$33,0)*S174</f>
        <v>#N/A</v>
      </c>
      <c r="U174">
        <f>IF(LEFT('Survey Data'!I174,8)="Employed",1,0)</f>
        <v>0</v>
      </c>
      <c r="V174" s="33" t="e">
        <f ca="1">S174*(U174*(T174*VLOOKUP(N174,'Depression Treatment'!F$38:I$41,3,FALSE)+(1-T174)*VLOOKUP(N174,'Depression Treatment'!F$38:I$41,4,FALSE))+(1-U174)*(T174*VLOOKUP(N174,'Depression Treatment'!F$43:I$46,3,FALSE)+(1-T174)*VLOOKUP(N174,'Depression Treatment'!F$43:I$46,4,FALSE)))</f>
        <v>#VALUE!</v>
      </c>
      <c r="W174" s="33">
        <f t="shared" ca="1" si="22"/>
        <v>0</v>
      </c>
    </row>
    <row r="175" spans="1:23" x14ac:dyDescent="0.3">
      <c r="A175">
        <f t="shared" si="23"/>
        <v>173</v>
      </c>
      <c r="B175" s="15" t="str">
        <f ca="1">_xlfn.XLOOKUP(OFFSET('Survey Data'!$A$2,A175,0),Key!A$2:A$5,Key!B$2:B$5,"")</f>
        <v/>
      </c>
      <c r="C175" s="15">
        <f ca="1">_xlfn.XLOOKUP(OFFSET('Survey Data'!B$2,$A175,0),Key!$D$2:$D$6,Key!$E$2:$E$6,-25)</f>
        <v>-25</v>
      </c>
      <c r="D175" s="15">
        <f ca="1">_xlfn.XLOOKUP(OFFSET('Survey Data'!C$2,$A175,0),Key!$D$2:$D$6,Key!$E$2:$E$6,-25)</f>
        <v>-25</v>
      </c>
      <c r="E175" s="15">
        <f ca="1">_xlfn.XLOOKUP(OFFSET('Survey Data'!D$2,$A175,0),Key!$D$2:$D$6,Key!$E$2:$E$6,-25)</f>
        <v>-25</v>
      </c>
      <c r="F175" s="15">
        <f ca="1">_xlfn.XLOOKUP(OFFSET('Survey Data'!E$2,$A175,0),Key!$D$2:$D$6,Key!$E$2:$E$6,-25)</f>
        <v>-25</v>
      </c>
      <c r="G175" s="15">
        <f ca="1">_xlfn.XLOOKUP(OFFSET('Survey Data'!F$2,$A175,0),Key!$D$2:$D$6,Key!$E$2:$E$6,-25)</f>
        <v>-25</v>
      </c>
      <c r="H175" s="15">
        <f ca="1">_xlfn.XLOOKUP(OFFSET('Survey Data'!G$2,$A175,0),Key!$D$2:$D$6,Key!$E$2:$E$6,-25)</f>
        <v>-25</v>
      </c>
      <c r="I175" s="15">
        <f ca="1">OFFSET('Survey Data'!$H$2,A175,0)</f>
        <v>0</v>
      </c>
      <c r="J175" s="15" t="str">
        <f ca="1">_xlfn.XLOOKUP(OFFSET('Survey Data'!$R$2,A175,0),Key!$G$2:$G$3,Key!$H$2:$H$3,"")</f>
        <v/>
      </c>
      <c r="L175">
        <f t="shared" ca="1" si="16"/>
        <v>-150</v>
      </c>
      <c r="M175">
        <f t="shared" ca="1" si="17"/>
        <v>0</v>
      </c>
      <c r="N175" t="e">
        <f ca="1">VLOOKUP(M175,Key!J$2:K$101,2,FALSE)</f>
        <v>#N/A</v>
      </c>
      <c r="O175" t="e" cm="1">
        <f t="array" ref="O175">_xlfn.IFS(COUNTIF('Survey Data'!J175:P175,"Yes")&gt;1,4,'Survey Data'!P175="Yes",1,'Survey Data'!L175="Yes",2,'Survey Data'!M175="Yes",3,'Survey Data'!J175="Yes",4,'Survey Data'!K175="Yes",4,'Survey Data'!N175="Yes",4)</f>
        <v>#N/A</v>
      </c>
      <c r="P175" t="e">
        <f t="shared" ca="1" si="18"/>
        <v>#N/A</v>
      </c>
      <c r="Q175">
        <f t="shared" ca="1" si="19"/>
        <v>1</v>
      </c>
      <c r="R175" t="b">
        <f t="shared" ca="1" si="20"/>
        <v>1</v>
      </c>
      <c r="S175" t="str">
        <f t="shared" ca="1" si="21"/>
        <v/>
      </c>
      <c r="T175" t="e">
        <f ca="1">_xlfn.XLOOKUP(P175,'Depression Treatment'!A$2:A$33,'Depression Treatment'!I$2:I$33,0)*S175</f>
        <v>#N/A</v>
      </c>
      <c r="U175">
        <f>IF(LEFT('Survey Data'!I175,8)="Employed",1,0)</f>
        <v>0</v>
      </c>
      <c r="V175" s="33" t="e">
        <f ca="1">S175*(U175*(T175*VLOOKUP(N175,'Depression Treatment'!F$38:I$41,3,FALSE)+(1-T175)*VLOOKUP(N175,'Depression Treatment'!F$38:I$41,4,FALSE))+(1-U175)*(T175*VLOOKUP(N175,'Depression Treatment'!F$43:I$46,3,FALSE)+(1-T175)*VLOOKUP(N175,'Depression Treatment'!F$43:I$46,4,FALSE)))</f>
        <v>#VALUE!</v>
      </c>
      <c r="W175" s="33">
        <f t="shared" ca="1" si="22"/>
        <v>0</v>
      </c>
    </row>
    <row r="176" spans="1:23" x14ac:dyDescent="0.3">
      <c r="A176">
        <f t="shared" si="23"/>
        <v>174</v>
      </c>
      <c r="B176" s="15" t="str">
        <f ca="1">_xlfn.XLOOKUP(OFFSET('Survey Data'!$A$2,A176,0),Key!A$2:A$5,Key!B$2:B$5,"")</f>
        <v/>
      </c>
      <c r="C176" s="15">
        <f ca="1">_xlfn.XLOOKUP(OFFSET('Survey Data'!B$2,$A176,0),Key!$D$2:$D$6,Key!$E$2:$E$6,-25)</f>
        <v>-25</v>
      </c>
      <c r="D176" s="15">
        <f ca="1">_xlfn.XLOOKUP(OFFSET('Survey Data'!C$2,$A176,0),Key!$D$2:$D$6,Key!$E$2:$E$6,-25)</f>
        <v>-25</v>
      </c>
      <c r="E176" s="15">
        <f ca="1">_xlfn.XLOOKUP(OFFSET('Survey Data'!D$2,$A176,0),Key!$D$2:$D$6,Key!$E$2:$E$6,-25)</f>
        <v>-25</v>
      </c>
      <c r="F176" s="15">
        <f ca="1">_xlfn.XLOOKUP(OFFSET('Survey Data'!E$2,$A176,0),Key!$D$2:$D$6,Key!$E$2:$E$6,-25)</f>
        <v>-25</v>
      </c>
      <c r="G176" s="15">
        <f ca="1">_xlfn.XLOOKUP(OFFSET('Survey Data'!F$2,$A176,0),Key!$D$2:$D$6,Key!$E$2:$E$6,-25)</f>
        <v>-25</v>
      </c>
      <c r="H176" s="15">
        <f ca="1">_xlfn.XLOOKUP(OFFSET('Survey Data'!G$2,$A176,0),Key!$D$2:$D$6,Key!$E$2:$E$6,-25)</f>
        <v>-25</v>
      </c>
      <c r="I176" s="15">
        <f ca="1">OFFSET('Survey Data'!$H$2,A176,0)</f>
        <v>0</v>
      </c>
      <c r="J176" s="15" t="str">
        <f ca="1">_xlfn.XLOOKUP(OFFSET('Survey Data'!$R$2,A176,0),Key!$G$2:$G$3,Key!$H$2:$H$3,"")</f>
        <v/>
      </c>
      <c r="L176">
        <f t="shared" ca="1" si="16"/>
        <v>-150</v>
      </c>
      <c r="M176">
        <f t="shared" ca="1" si="17"/>
        <v>0</v>
      </c>
      <c r="N176" t="e">
        <f ca="1">VLOOKUP(M176,Key!J$2:K$101,2,FALSE)</f>
        <v>#N/A</v>
      </c>
      <c r="O176" t="e" cm="1">
        <f t="array" ref="O176">_xlfn.IFS(COUNTIF('Survey Data'!J176:P176,"Yes")&gt;1,4,'Survey Data'!P176="Yes",1,'Survey Data'!L176="Yes",2,'Survey Data'!M176="Yes",3,'Survey Data'!J176="Yes",4,'Survey Data'!K176="Yes",4,'Survey Data'!N176="Yes",4)</f>
        <v>#N/A</v>
      </c>
      <c r="P176" t="e">
        <f t="shared" ca="1" si="18"/>
        <v>#N/A</v>
      </c>
      <c r="Q176">
        <f t="shared" ca="1" si="19"/>
        <v>1</v>
      </c>
      <c r="R176" t="b">
        <f t="shared" ca="1" si="20"/>
        <v>1</v>
      </c>
      <c r="S176" t="str">
        <f t="shared" ca="1" si="21"/>
        <v/>
      </c>
      <c r="T176" t="e">
        <f ca="1">_xlfn.XLOOKUP(P176,'Depression Treatment'!A$2:A$33,'Depression Treatment'!I$2:I$33,0)*S176</f>
        <v>#N/A</v>
      </c>
      <c r="U176">
        <f>IF(LEFT('Survey Data'!I176,8)="Employed",1,0)</f>
        <v>0</v>
      </c>
      <c r="V176" s="33" t="e">
        <f ca="1">S176*(U176*(T176*VLOOKUP(N176,'Depression Treatment'!F$38:I$41,3,FALSE)+(1-T176)*VLOOKUP(N176,'Depression Treatment'!F$38:I$41,4,FALSE))+(1-U176)*(T176*VLOOKUP(N176,'Depression Treatment'!F$43:I$46,3,FALSE)+(1-T176)*VLOOKUP(N176,'Depression Treatment'!F$43:I$46,4,FALSE)))</f>
        <v>#VALUE!</v>
      </c>
      <c r="W176" s="33">
        <f t="shared" ca="1" si="22"/>
        <v>0</v>
      </c>
    </row>
    <row r="177" spans="1:23" x14ac:dyDescent="0.3">
      <c r="A177">
        <f t="shared" si="23"/>
        <v>175</v>
      </c>
      <c r="B177" s="15" t="str">
        <f ca="1">_xlfn.XLOOKUP(OFFSET('Survey Data'!$A$2,A177,0),Key!A$2:A$5,Key!B$2:B$5,"")</f>
        <v/>
      </c>
      <c r="C177" s="15">
        <f ca="1">_xlfn.XLOOKUP(OFFSET('Survey Data'!B$2,$A177,0),Key!$D$2:$D$6,Key!$E$2:$E$6,-25)</f>
        <v>-25</v>
      </c>
      <c r="D177" s="15">
        <f ca="1">_xlfn.XLOOKUP(OFFSET('Survey Data'!C$2,$A177,0),Key!$D$2:$D$6,Key!$E$2:$E$6,-25)</f>
        <v>-25</v>
      </c>
      <c r="E177" s="15">
        <f ca="1">_xlfn.XLOOKUP(OFFSET('Survey Data'!D$2,$A177,0),Key!$D$2:$D$6,Key!$E$2:$E$6,-25)</f>
        <v>-25</v>
      </c>
      <c r="F177" s="15">
        <f ca="1">_xlfn.XLOOKUP(OFFSET('Survey Data'!E$2,$A177,0),Key!$D$2:$D$6,Key!$E$2:$E$6,-25)</f>
        <v>-25</v>
      </c>
      <c r="G177" s="15">
        <f ca="1">_xlfn.XLOOKUP(OFFSET('Survey Data'!F$2,$A177,0),Key!$D$2:$D$6,Key!$E$2:$E$6,-25)</f>
        <v>-25</v>
      </c>
      <c r="H177" s="15">
        <f ca="1">_xlfn.XLOOKUP(OFFSET('Survey Data'!G$2,$A177,0),Key!$D$2:$D$6,Key!$E$2:$E$6,-25)</f>
        <v>-25</v>
      </c>
      <c r="I177" s="15">
        <f ca="1">OFFSET('Survey Data'!$H$2,A177,0)</f>
        <v>0</v>
      </c>
      <c r="J177" s="15" t="str">
        <f ca="1">_xlfn.XLOOKUP(OFFSET('Survey Data'!$R$2,A177,0),Key!$G$2:$G$3,Key!$H$2:$H$3,"")</f>
        <v/>
      </c>
      <c r="L177">
        <f t="shared" ca="1" si="16"/>
        <v>-150</v>
      </c>
      <c r="M177">
        <f t="shared" ca="1" si="17"/>
        <v>0</v>
      </c>
      <c r="N177" t="e">
        <f ca="1">VLOOKUP(M177,Key!J$2:K$101,2,FALSE)</f>
        <v>#N/A</v>
      </c>
      <c r="O177" t="e" cm="1">
        <f t="array" ref="O177">_xlfn.IFS(COUNTIF('Survey Data'!J177:P177,"Yes")&gt;1,4,'Survey Data'!P177="Yes",1,'Survey Data'!L177="Yes",2,'Survey Data'!M177="Yes",3,'Survey Data'!J177="Yes",4,'Survey Data'!K177="Yes",4,'Survey Data'!N177="Yes",4)</f>
        <v>#N/A</v>
      </c>
      <c r="P177" t="e">
        <f t="shared" ca="1" si="18"/>
        <v>#N/A</v>
      </c>
      <c r="Q177">
        <f t="shared" ca="1" si="19"/>
        <v>1</v>
      </c>
      <c r="R177" t="b">
        <f t="shared" ca="1" si="20"/>
        <v>1</v>
      </c>
      <c r="S177" t="str">
        <f t="shared" ca="1" si="21"/>
        <v/>
      </c>
      <c r="T177" t="e">
        <f ca="1">_xlfn.XLOOKUP(P177,'Depression Treatment'!A$2:A$33,'Depression Treatment'!I$2:I$33,0)*S177</f>
        <v>#N/A</v>
      </c>
      <c r="U177">
        <f>IF(LEFT('Survey Data'!I177,8)="Employed",1,0)</f>
        <v>0</v>
      </c>
      <c r="V177" s="33" t="e">
        <f ca="1">S177*(U177*(T177*VLOOKUP(N177,'Depression Treatment'!F$38:I$41,3,FALSE)+(1-T177)*VLOOKUP(N177,'Depression Treatment'!F$38:I$41,4,FALSE))+(1-U177)*(T177*VLOOKUP(N177,'Depression Treatment'!F$43:I$46,3,FALSE)+(1-T177)*VLOOKUP(N177,'Depression Treatment'!F$43:I$46,4,FALSE)))</f>
        <v>#VALUE!</v>
      </c>
      <c r="W177" s="33">
        <f t="shared" ca="1" si="22"/>
        <v>0</v>
      </c>
    </row>
    <row r="178" spans="1:23" x14ac:dyDescent="0.3">
      <c r="A178">
        <f t="shared" si="23"/>
        <v>176</v>
      </c>
      <c r="B178" s="15" t="str">
        <f ca="1">_xlfn.XLOOKUP(OFFSET('Survey Data'!$A$2,A178,0),Key!A$2:A$5,Key!B$2:B$5,"")</f>
        <v/>
      </c>
      <c r="C178" s="15">
        <f ca="1">_xlfn.XLOOKUP(OFFSET('Survey Data'!B$2,$A178,0),Key!$D$2:$D$6,Key!$E$2:$E$6,-25)</f>
        <v>-25</v>
      </c>
      <c r="D178" s="15">
        <f ca="1">_xlfn.XLOOKUP(OFFSET('Survey Data'!C$2,$A178,0),Key!$D$2:$D$6,Key!$E$2:$E$6,-25)</f>
        <v>-25</v>
      </c>
      <c r="E178" s="15">
        <f ca="1">_xlfn.XLOOKUP(OFFSET('Survey Data'!D$2,$A178,0),Key!$D$2:$D$6,Key!$E$2:$E$6,-25)</f>
        <v>-25</v>
      </c>
      <c r="F178" s="15">
        <f ca="1">_xlfn.XLOOKUP(OFFSET('Survey Data'!E$2,$A178,0),Key!$D$2:$D$6,Key!$E$2:$E$6,-25)</f>
        <v>-25</v>
      </c>
      <c r="G178" s="15">
        <f ca="1">_xlfn.XLOOKUP(OFFSET('Survey Data'!F$2,$A178,0),Key!$D$2:$D$6,Key!$E$2:$E$6,-25)</f>
        <v>-25</v>
      </c>
      <c r="H178" s="15">
        <f ca="1">_xlfn.XLOOKUP(OFFSET('Survey Data'!G$2,$A178,0),Key!$D$2:$D$6,Key!$E$2:$E$6,-25)</f>
        <v>-25</v>
      </c>
      <c r="I178" s="15">
        <f ca="1">OFFSET('Survey Data'!$H$2,A178,0)</f>
        <v>0</v>
      </c>
      <c r="J178" s="15" t="str">
        <f ca="1">_xlfn.XLOOKUP(OFFSET('Survey Data'!$R$2,A178,0),Key!$G$2:$G$3,Key!$H$2:$H$3,"")</f>
        <v/>
      </c>
      <c r="L178">
        <f t="shared" ca="1" si="16"/>
        <v>-150</v>
      </c>
      <c r="M178">
        <f t="shared" ca="1" si="17"/>
        <v>0</v>
      </c>
      <c r="N178" t="e">
        <f ca="1">VLOOKUP(M178,Key!J$2:K$101,2,FALSE)</f>
        <v>#N/A</v>
      </c>
      <c r="O178" t="e" cm="1">
        <f t="array" ref="O178">_xlfn.IFS(COUNTIF('Survey Data'!J178:P178,"Yes")&gt;1,4,'Survey Data'!P178="Yes",1,'Survey Data'!L178="Yes",2,'Survey Data'!M178="Yes",3,'Survey Data'!J178="Yes",4,'Survey Data'!K178="Yes",4,'Survey Data'!N178="Yes",4)</f>
        <v>#N/A</v>
      </c>
      <c r="P178" t="e">
        <f t="shared" ca="1" si="18"/>
        <v>#N/A</v>
      </c>
      <c r="Q178">
        <f t="shared" ca="1" si="19"/>
        <v>1</v>
      </c>
      <c r="R178" t="b">
        <f t="shared" ca="1" si="20"/>
        <v>1</v>
      </c>
      <c r="S178" t="str">
        <f t="shared" ca="1" si="21"/>
        <v/>
      </c>
      <c r="T178" t="e">
        <f ca="1">_xlfn.XLOOKUP(P178,'Depression Treatment'!A$2:A$33,'Depression Treatment'!I$2:I$33,0)*S178</f>
        <v>#N/A</v>
      </c>
      <c r="U178">
        <f>IF(LEFT('Survey Data'!I178,8)="Employed",1,0)</f>
        <v>0</v>
      </c>
      <c r="V178" s="33" t="e">
        <f ca="1">S178*(U178*(T178*VLOOKUP(N178,'Depression Treatment'!F$38:I$41,3,FALSE)+(1-T178)*VLOOKUP(N178,'Depression Treatment'!F$38:I$41,4,FALSE))+(1-U178)*(T178*VLOOKUP(N178,'Depression Treatment'!F$43:I$46,3,FALSE)+(1-T178)*VLOOKUP(N178,'Depression Treatment'!F$43:I$46,4,FALSE)))</f>
        <v>#VALUE!</v>
      </c>
      <c r="W178" s="33">
        <f t="shared" ca="1" si="22"/>
        <v>0</v>
      </c>
    </row>
    <row r="179" spans="1:23" x14ac:dyDescent="0.3">
      <c r="A179">
        <f t="shared" si="23"/>
        <v>177</v>
      </c>
      <c r="B179" s="15" t="str">
        <f ca="1">_xlfn.XLOOKUP(OFFSET('Survey Data'!$A$2,A179,0),Key!A$2:A$5,Key!B$2:B$5,"")</f>
        <v/>
      </c>
      <c r="C179" s="15">
        <f ca="1">_xlfn.XLOOKUP(OFFSET('Survey Data'!B$2,$A179,0),Key!$D$2:$D$6,Key!$E$2:$E$6,-25)</f>
        <v>-25</v>
      </c>
      <c r="D179" s="15">
        <f ca="1">_xlfn.XLOOKUP(OFFSET('Survey Data'!C$2,$A179,0),Key!$D$2:$D$6,Key!$E$2:$E$6,-25)</f>
        <v>-25</v>
      </c>
      <c r="E179" s="15">
        <f ca="1">_xlfn.XLOOKUP(OFFSET('Survey Data'!D$2,$A179,0),Key!$D$2:$D$6,Key!$E$2:$E$6,-25)</f>
        <v>-25</v>
      </c>
      <c r="F179" s="15">
        <f ca="1">_xlfn.XLOOKUP(OFFSET('Survey Data'!E$2,$A179,0),Key!$D$2:$D$6,Key!$E$2:$E$6,-25)</f>
        <v>-25</v>
      </c>
      <c r="G179" s="15">
        <f ca="1">_xlfn.XLOOKUP(OFFSET('Survey Data'!F$2,$A179,0),Key!$D$2:$D$6,Key!$E$2:$E$6,-25)</f>
        <v>-25</v>
      </c>
      <c r="H179" s="15">
        <f ca="1">_xlfn.XLOOKUP(OFFSET('Survey Data'!G$2,$A179,0),Key!$D$2:$D$6,Key!$E$2:$E$6,-25)</f>
        <v>-25</v>
      </c>
      <c r="I179" s="15">
        <f ca="1">OFFSET('Survey Data'!$H$2,A179,0)</f>
        <v>0</v>
      </c>
      <c r="J179" s="15" t="str">
        <f ca="1">_xlfn.XLOOKUP(OFFSET('Survey Data'!$R$2,A179,0),Key!$G$2:$G$3,Key!$H$2:$H$3,"")</f>
        <v/>
      </c>
      <c r="L179">
        <f t="shared" ca="1" si="16"/>
        <v>-150</v>
      </c>
      <c r="M179">
        <f t="shared" ca="1" si="17"/>
        <v>0</v>
      </c>
      <c r="N179" t="e">
        <f ca="1">VLOOKUP(M179,Key!J$2:K$101,2,FALSE)</f>
        <v>#N/A</v>
      </c>
      <c r="O179" t="e" cm="1">
        <f t="array" ref="O179">_xlfn.IFS(COUNTIF('Survey Data'!J179:P179,"Yes")&gt;1,4,'Survey Data'!P179="Yes",1,'Survey Data'!L179="Yes",2,'Survey Data'!M179="Yes",3,'Survey Data'!J179="Yes",4,'Survey Data'!K179="Yes",4,'Survey Data'!N179="Yes",4)</f>
        <v>#N/A</v>
      </c>
      <c r="P179" t="e">
        <f t="shared" ca="1" si="18"/>
        <v>#N/A</v>
      </c>
      <c r="Q179">
        <f t="shared" ca="1" si="19"/>
        <v>1</v>
      </c>
      <c r="R179" t="b">
        <f t="shared" ca="1" si="20"/>
        <v>1</v>
      </c>
      <c r="S179" t="str">
        <f t="shared" ca="1" si="21"/>
        <v/>
      </c>
      <c r="T179" t="e">
        <f ca="1">_xlfn.XLOOKUP(P179,'Depression Treatment'!A$2:A$33,'Depression Treatment'!I$2:I$33,0)*S179</f>
        <v>#N/A</v>
      </c>
      <c r="U179">
        <f>IF(LEFT('Survey Data'!I179,8)="Employed",1,0)</f>
        <v>0</v>
      </c>
      <c r="V179" s="33" t="e">
        <f ca="1">S179*(U179*(T179*VLOOKUP(N179,'Depression Treatment'!F$38:I$41,3,FALSE)+(1-T179)*VLOOKUP(N179,'Depression Treatment'!F$38:I$41,4,FALSE))+(1-U179)*(T179*VLOOKUP(N179,'Depression Treatment'!F$43:I$46,3,FALSE)+(1-T179)*VLOOKUP(N179,'Depression Treatment'!F$43:I$46,4,FALSE)))</f>
        <v>#VALUE!</v>
      </c>
      <c r="W179" s="33">
        <f t="shared" ca="1" si="22"/>
        <v>0</v>
      </c>
    </row>
    <row r="180" spans="1:23" x14ac:dyDescent="0.3">
      <c r="A180">
        <f t="shared" si="23"/>
        <v>178</v>
      </c>
      <c r="B180" s="15" t="str">
        <f ca="1">_xlfn.XLOOKUP(OFFSET('Survey Data'!$A$2,A180,0),Key!A$2:A$5,Key!B$2:B$5,"")</f>
        <v/>
      </c>
      <c r="C180" s="15">
        <f ca="1">_xlfn.XLOOKUP(OFFSET('Survey Data'!B$2,$A180,0),Key!$D$2:$D$6,Key!$E$2:$E$6,-25)</f>
        <v>-25</v>
      </c>
      <c r="D180" s="15">
        <f ca="1">_xlfn.XLOOKUP(OFFSET('Survey Data'!C$2,$A180,0),Key!$D$2:$D$6,Key!$E$2:$E$6,-25)</f>
        <v>-25</v>
      </c>
      <c r="E180" s="15">
        <f ca="1">_xlfn.XLOOKUP(OFFSET('Survey Data'!D$2,$A180,0),Key!$D$2:$D$6,Key!$E$2:$E$6,-25)</f>
        <v>-25</v>
      </c>
      <c r="F180" s="15">
        <f ca="1">_xlfn.XLOOKUP(OFFSET('Survey Data'!E$2,$A180,0),Key!$D$2:$D$6,Key!$E$2:$E$6,-25)</f>
        <v>-25</v>
      </c>
      <c r="G180" s="15">
        <f ca="1">_xlfn.XLOOKUP(OFFSET('Survey Data'!F$2,$A180,0),Key!$D$2:$D$6,Key!$E$2:$E$6,-25)</f>
        <v>-25</v>
      </c>
      <c r="H180" s="15">
        <f ca="1">_xlfn.XLOOKUP(OFFSET('Survey Data'!G$2,$A180,0),Key!$D$2:$D$6,Key!$E$2:$E$6,-25)</f>
        <v>-25</v>
      </c>
      <c r="I180" s="15">
        <f ca="1">OFFSET('Survey Data'!$H$2,A180,0)</f>
        <v>0</v>
      </c>
      <c r="J180" s="15" t="str">
        <f ca="1">_xlfn.XLOOKUP(OFFSET('Survey Data'!$R$2,A180,0),Key!$G$2:$G$3,Key!$H$2:$H$3,"")</f>
        <v/>
      </c>
      <c r="L180">
        <f t="shared" ca="1" si="16"/>
        <v>-150</v>
      </c>
      <c r="M180">
        <f t="shared" ca="1" si="17"/>
        <v>0</v>
      </c>
      <c r="N180" t="e">
        <f ca="1">VLOOKUP(M180,Key!J$2:K$101,2,FALSE)</f>
        <v>#N/A</v>
      </c>
      <c r="O180" t="e" cm="1">
        <f t="array" ref="O180">_xlfn.IFS(COUNTIF('Survey Data'!J180:P180,"Yes")&gt;1,4,'Survey Data'!P180="Yes",1,'Survey Data'!L180="Yes",2,'Survey Data'!M180="Yes",3,'Survey Data'!J180="Yes",4,'Survey Data'!K180="Yes",4,'Survey Data'!N180="Yes",4)</f>
        <v>#N/A</v>
      </c>
      <c r="P180" t="e">
        <f t="shared" ca="1" si="18"/>
        <v>#N/A</v>
      </c>
      <c r="Q180">
        <f t="shared" ca="1" si="19"/>
        <v>1</v>
      </c>
      <c r="R180" t="b">
        <f t="shared" ca="1" si="20"/>
        <v>1</v>
      </c>
      <c r="S180" t="str">
        <f t="shared" ca="1" si="21"/>
        <v/>
      </c>
      <c r="T180" t="e">
        <f ca="1">_xlfn.XLOOKUP(P180,'Depression Treatment'!A$2:A$33,'Depression Treatment'!I$2:I$33,0)*S180</f>
        <v>#N/A</v>
      </c>
      <c r="U180">
        <f>IF(LEFT('Survey Data'!I180,8)="Employed",1,0)</f>
        <v>0</v>
      </c>
      <c r="V180" s="33" t="e">
        <f ca="1">S180*(U180*(T180*VLOOKUP(N180,'Depression Treatment'!F$38:I$41,3,FALSE)+(1-T180)*VLOOKUP(N180,'Depression Treatment'!F$38:I$41,4,FALSE))+(1-U180)*(T180*VLOOKUP(N180,'Depression Treatment'!F$43:I$46,3,FALSE)+(1-T180)*VLOOKUP(N180,'Depression Treatment'!F$43:I$46,4,FALSE)))</f>
        <v>#VALUE!</v>
      </c>
      <c r="W180" s="33">
        <f t="shared" ca="1" si="22"/>
        <v>0</v>
      </c>
    </row>
    <row r="181" spans="1:23" x14ac:dyDescent="0.3">
      <c r="A181">
        <f t="shared" si="23"/>
        <v>179</v>
      </c>
      <c r="B181" s="15" t="str">
        <f ca="1">_xlfn.XLOOKUP(OFFSET('Survey Data'!$A$2,A181,0),Key!A$2:A$5,Key!B$2:B$5,"")</f>
        <v/>
      </c>
      <c r="C181" s="15">
        <f ca="1">_xlfn.XLOOKUP(OFFSET('Survey Data'!B$2,$A181,0),Key!$D$2:$D$6,Key!$E$2:$E$6,-25)</f>
        <v>-25</v>
      </c>
      <c r="D181" s="15">
        <f ca="1">_xlfn.XLOOKUP(OFFSET('Survey Data'!C$2,$A181,0),Key!$D$2:$D$6,Key!$E$2:$E$6,-25)</f>
        <v>-25</v>
      </c>
      <c r="E181" s="15">
        <f ca="1">_xlfn.XLOOKUP(OFFSET('Survey Data'!D$2,$A181,0),Key!$D$2:$D$6,Key!$E$2:$E$6,-25)</f>
        <v>-25</v>
      </c>
      <c r="F181" s="15">
        <f ca="1">_xlfn.XLOOKUP(OFFSET('Survey Data'!E$2,$A181,0),Key!$D$2:$D$6,Key!$E$2:$E$6,-25)</f>
        <v>-25</v>
      </c>
      <c r="G181" s="15">
        <f ca="1">_xlfn.XLOOKUP(OFFSET('Survey Data'!F$2,$A181,0),Key!$D$2:$D$6,Key!$E$2:$E$6,-25)</f>
        <v>-25</v>
      </c>
      <c r="H181" s="15">
        <f ca="1">_xlfn.XLOOKUP(OFFSET('Survey Data'!G$2,$A181,0),Key!$D$2:$D$6,Key!$E$2:$E$6,-25)</f>
        <v>-25</v>
      </c>
      <c r="I181" s="15">
        <f ca="1">OFFSET('Survey Data'!$H$2,A181,0)</f>
        <v>0</v>
      </c>
      <c r="J181" s="15" t="str">
        <f ca="1">_xlfn.XLOOKUP(OFFSET('Survey Data'!$R$2,A181,0),Key!$G$2:$G$3,Key!$H$2:$H$3,"")</f>
        <v/>
      </c>
      <c r="L181">
        <f t="shared" ca="1" si="16"/>
        <v>-150</v>
      </c>
      <c r="M181">
        <f t="shared" ca="1" si="17"/>
        <v>0</v>
      </c>
      <c r="N181" t="e">
        <f ca="1">VLOOKUP(M181,Key!J$2:K$101,2,FALSE)</f>
        <v>#N/A</v>
      </c>
      <c r="O181" t="e" cm="1">
        <f t="array" ref="O181">_xlfn.IFS(COUNTIF('Survey Data'!J181:P181,"Yes")&gt;1,4,'Survey Data'!P181="Yes",1,'Survey Data'!L181="Yes",2,'Survey Data'!M181="Yes",3,'Survey Data'!J181="Yes",4,'Survey Data'!K181="Yes",4,'Survey Data'!N181="Yes",4)</f>
        <v>#N/A</v>
      </c>
      <c r="P181" t="e">
        <f t="shared" ca="1" si="18"/>
        <v>#N/A</v>
      </c>
      <c r="Q181">
        <f t="shared" ca="1" si="19"/>
        <v>1</v>
      </c>
      <c r="R181" t="b">
        <f t="shared" ca="1" si="20"/>
        <v>1</v>
      </c>
      <c r="S181" t="str">
        <f t="shared" ca="1" si="21"/>
        <v/>
      </c>
      <c r="T181" t="e">
        <f ca="1">_xlfn.XLOOKUP(P181,'Depression Treatment'!A$2:A$33,'Depression Treatment'!I$2:I$33,0)*S181</f>
        <v>#N/A</v>
      </c>
      <c r="U181">
        <f>IF(LEFT('Survey Data'!I181,8)="Employed",1,0)</f>
        <v>0</v>
      </c>
      <c r="V181" s="33" t="e">
        <f ca="1">S181*(U181*(T181*VLOOKUP(N181,'Depression Treatment'!F$38:I$41,3,FALSE)+(1-T181)*VLOOKUP(N181,'Depression Treatment'!F$38:I$41,4,FALSE))+(1-U181)*(T181*VLOOKUP(N181,'Depression Treatment'!F$43:I$46,3,FALSE)+(1-T181)*VLOOKUP(N181,'Depression Treatment'!F$43:I$46,4,FALSE)))</f>
        <v>#VALUE!</v>
      </c>
      <c r="W181" s="33">
        <f t="shared" ca="1" si="22"/>
        <v>0</v>
      </c>
    </row>
    <row r="182" spans="1:23" x14ac:dyDescent="0.3">
      <c r="A182">
        <f t="shared" si="23"/>
        <v>180</v>
      </c>
      <c r="B182" s="15" t="str">
        <f ca="1">_xlfn.XLOOKUP(OFFSET('Survey Data'!$A$2,A182,0),Key!A$2:A$5,Key!B$2:B$5,"")</f>
        <v/>
      </c>
      <c r="C182" s="15">
        <f ca="1">_xlfn.XLOOKUP(OFFSET('Survey Data'!B$2,$A182,0),Key!$D$2:$D$6,Key!$E$2:$E$6,-25)</f>
        <v>-25</v>
      </c>
      <c r="D182" s="15">
        <f ca="1">_xlfn.XLOOKUP(OFFSET('Survey Data'!C$2,$A182,0),Key!$D$2:$D$6,Key!$E$2:$E$6,-25)</f>
        <v>-25</v>
      </c>
      <c r="E182" s="15">
        <f ca="1">_xlfn.XLOOKUP(OFFSET('Survey Data'!D$2,$A182,0),Key!$D$2:$D$6,Key!$E$2:$E$6,-25)</f>
        <v>-25</v>
      </c>
      <c r="F182" s="15">
        <f ca="1">_xlfn.XLOOKUP(OFFSET('Survey Data'!E$2,$A182,0),Key!$D$2:$D$6,Key!$E$2:$E$6,-25)</f>
        <v>-25</v>
      </c>
      <c r="G182" s="15">
        <f ca="1">_xlfn.XLOOKUP(OFFSET('Survey Data'!F$2,$A182,0),Key!$D$2:$D$6,Key!$E$2:$E$6,-25)</f>
        <v>-25</v>
      </c>
      <c r="H182" s="15">
        <f ca="1">_xlfn.XLOOKUP(OFFSET('Survey Data'!G$2,$A182,0),Key!$D$2:$D$6,Key!$E$2:$E$6,-25)</f>
        <v>-25</v>
      </c>
      <c r="I182" s="15">
        <f ca="1">OFFSET('Survey Data'!$H$2,A182,0)</f>
        <v>0</v>
      </c>
      <c r="J182" s="15" t="str">
        <f ca="1">_xlfn.XLOOKUP(OFFSET('Survey Data'!$R$2,A182,0),Key!$G$2:$G$3,Key!$H$2:$H$3,"")</f>
        <v/>
      </c>
      <c r="L182">
        <f t="shared" ca="1" si="16"/>
        <v>-150</v>
      </c>
      <c r="M182">
        <f t="shared" ca="1" si="17"/>
        <v>0</v>
      </c>
      <c r="N182" t="e">
        <f ca="1">VLOOKUP(M182,Key!J$2:K$101,2,FALSE)</f>
        <v>#N/A</v>
      </c>
      <c r="O182" t="e" cm="1">
        <f t="array" ref="O182">_xlfn.IFS(COUNTIF('Survey Data'!J182:P182,"Yes")&gt;1,4,'Survey Data'!P182="Yes",1,'Survey Data'!L182="Yes",2,'Survey Data'!M182="Yes",3,'Survey Data'!J182="Yes",4,'Survey Data'!K182="Yes",4,'Survey Data'!N182="Yes",4)</f>
        <v>#N/A</v>
      </c>
      <c r="P182" t="e">
        <f t="shared" ca="1" si="18"/>
        <v>#N/A</v>
      </c>
      <c r="Q182">
        <f t="shared" ca="1" si="19"/>
        <v>1</v>
      </c>
      <c r="R182" t="b">
        <f t="shared" ca="1" si="20"/>
        <v>1</v>
      </c>
      <c r="S182" t="str">
        <f t="shared" ca="1" si="21"/>
        <v/>
      </c>
      <c r="T182" t="e">
        <f ca="1">_xlfn.XLOOKUP(P182,'Depression Treatment'!A$2:A$33,'Depression Treatment'!I$2:I$33,0)*S182</f>
        <v>#N/A</v>
      </c>
      <c r="U182">
        <f>IF(LEFT('Survey Data'!I182,8)="Employed",1,0)</f>
        <v>0</v>
      </c>
      <c r="V182" s="33" t="e">
        <f ca="1">S182*(U182*(T182*VLOOKUP(N182,'Depression Treatment'!F$38:I$41,3,FALSE)+(1-T182)*VLOOKUP(N182,'Depression Treatment'!F$38:I$41,4,FALSE))+(1-U182)*(T182*VLOOKUP(N182,'Depression Treatment'!F$43:I$46,3,FALSE)+(1-T182)*VLOOKUP(N182,'Depression Treatment'!F$43:I$46,4,FALSE)))</f>
        <v>#VALUE!</v>
      </c>
      <c r="W182" s="33">
        <f t="shared" ca="1" si="22"/>
        <v>0</v>
      </c>
    </row>
    <row r="183" spans="1:23" x14ac:dyDescent="0.3">
      <c r="A183">
        <f t="shared" si="23"/>
        <v>181</v>
      </c>
      <c r="B183" s="15" t="str">
        <f ca="1">_xlfn.XLOOKUP(OFFSET('Survey Data'!$A$2,A183,0),Key!A$2:A$5,Key!B$2:B$5,"")</f>
        <v/>
      </c>
      <c r="C183" s="15">
        <f ca="1">_xlfn.XLOOKUP(OFFSET('Survey Data'!B$2,$A183,0),Key!$D$2:$D$6,Key!$E$2:$E$6,-25)</f>
        <v>-25</v>
      </c>
      <c r="D183" s="15">
        <f ca="1">_xlfn.XLOOKUP(OFFSET('Survey Data'!C$2,$A183,0),Key!$D$2:$D$6,Key!$E$2:$E$6,-25)</f>
        <v>-25</v>
      </c>
      <c r="E183" s="15">
        <f ca="1">_xlfn.XLOOKUP(OFFSET('Survey Data'!D$2,$A183,0),Key!$D$2:$D$6,Key!$E$2:$E$6,-25)</f>
        <v>-25</v>
      </c>
      <c r="F183" s="15">
        <f ca="1">_xlfn.XLOOKUP(OFFSET('Survey Data'!E$2,$A183,0),Key!$D$2:$D$6,Key!$E$2:$E$6,-25)</f>
        <v>-25</v>
      </c>
      <c r="G183" s="15">
        <f ca="1">_xlfn.XLOOKUP(OFFSET('Survey Data'!F$2,$A183,0),Key!$D$2:$D$6,Key!$E$2:$E$6,-25)</f>
        <v>-25</v>
      </c>
      <c r="H183" s="15">
        <f ca="1">_xlfn.XLOOKUP(OFFSET('Survey Data'!G$2,$A183,0),Key!$D$2:$D$6,Key!$E$2:$E$6,-25)</f>
        <v>-25</v>
      </c>
      <c r="I183" s="15">
        <f ca="1">OFFSET('Survey Data'!$H$2,A183,0)</f>
        <v>0</v>
      </c>
      <c r="J183" s="15" t="str">
        <f ca="1">_xlfn.XLOOKUP(OFFSET('Survey Data'!$R$2,A183,0),Key!$G$2:$G$3,Key!$H$2:$H$3,"")</f>
        <v/>
      </c>
      <c r="L183">
        <f t="shared" ca="1" si="16"/>
        <v>-150</v>
      </c>
      <c r="M183">
        <f t="shared" ca="1" si="17"/>
        <v>0</v>
      </c>
      <c r="N183" t="e">
        <f ca="1">VLOOKUP(M183,Key!J$2:K$101,2,FALSE)</f>
        <v>#N/A</v>
      </c>
      <c r="O183" t="e" cm="1">
        <f t="array" ref="O183">_xlfn.IFS(COUNTIF('Survey Data'!J183:P183,"Yes")&gt;1,4,'Survey Data'!P183="Yes",1,'Survey Data'!L183="Yes",2,'Survey Data'!M183="Yes",3,'Survey Data'!J183="Yes",4,'Survey Data'!K183="Yes",4,'Survey Data'!N183="Yes",4)</f>
        <v>#N/A</v>
      </c>
      <c r="P183" t="e">
        <f t="shared" ca="1" si="18"/>
        <v>#N/A</v>
      </c>
      <c r="Q183">
        <f t="shared" ca="1" si="19"/>
        <v>1</v>
      </c>
      <c r="R183" t="b">
        <f t="shared" ca="1" si="20"/>
        <v>1</v>
      </c>
      <c r="S183" t="str">
        <f t="shared" ca="1" si="21"/>
        <v/>
      </c>
      <c r="T183" t="e">
        <f ca="1">_xlfn.XLOOKUP(P183,'Depression Treatment'!A$2:A$33,'Depression Treatment'!I$2:I$33,0)*S183</f>
        <v>#N/A</v>
      </c>
      <c r="U183">
        <f>IF(LEFT('Survey Data'!I183,8)="Employed",1,0)</f>
        <v>0</v>
      </c>
      <c r="V183" s="33" t="e">
        <f ca="1">S183*(U183*(T183*VLOOKUP(N183,'Depression Treatment'!F$38:I$41,3,FALSE)+(1-T183)*VLOOKUP(N183,'Depression Treatment'!F$38:I$41,4,FALSE))+(1-U183)*(T183*VLOOKUP(N183,'Depression Treatment'!F$43:I$46,3,FALSE)+(1-T183)*VLOOKUP(N183,'Depression Treatment'!F$43:I$46,4,FALSE)))</f>
        <v>#VALUE!</v>
      </c>
      <c r="W183" s="33">
        <f t="shared" ca="1" si="22"/>
        <v>0</v>
      </c>
    </row>
    <row r="184" spans="1:23" x14ac:dyDescent="0.3">
      <c r="A184">
        <f t="shared" si="23"/>
        <v>182</v>
      </c>
      <c r="B184" s="15" t="str">
        <f ca="1">_xlfn.XLOOKUP(OFFSET('Survey Data'!$A$2,A184,0),Key!A$2:A$5,Key!B$2:B$5,"")</f>
        <v/>
      </c>
      <c r="C184" s="15">
        <f ca="1">_xlfn.XLOOKUP(OFFSET('Survey Data'!B$2,$A184,0),Key!$D$2:$D$6,Key!$E$2:$E$6,-25)</f>
        <v>-25</v>
      </c>
      <c r="D184" s="15">
        <f ca="1">_xlfn.XLOOKUP(OFFSET('Survey Data'!C$2,$A184,0),Key!$D$2:$D$6,Key!$E$2:$E$6,-25)</f>
        <v>-25</v>
      </c>
      <c r="E184" s="15">
        <f ca="1">_xlfn.XLOOKUP(OFFSET('Survey Data'!D$2,$A184,0),Key!$D$2:$D$6,Key!$E$2:$E$6,-25)</f>
        <v>-25</v>
      </c>
      <c r="F184" s="15">
        <f ca="1">_xlfn.XLOOKUP(OFFSET('Survey Data'!E$2,$A184,0),Key!$D$2:$D$6,Key!$E$2:$E$6,-25)</f>
        <v>-25</v>
      </c>
      <c r="G184" s="15">
        <f ca="1">_xlfn.XLOOKUP(OFFSET('Survey Data'!F$2,$A184,0),Key!$D$2:$D$6,Key!$E$2:$E$6,-25)</f>
        <v>-25</v>
      </c>
      <c r="H184" s="15">
        <f ca="1">_xlfn.XLOOKUP(OFFSET('Survey Data'!G$2,$A184,0),Key!$D$2:$D$6,Key!$E$2:$E$6,-25)</f>
        <v>-25</v>
      </c>
      <c r="I184" s="15">
        <f ca="1">OFFSET('Survey Data'!$H$2,A184,0)</f>
        <v>0</v>
      </c>
      <c r="J184" s="15" t="str">
        <f ca="1">_xlfn.XLOOKUP(OFFSET('Survey Data'!$R$2,A184,0),Key!$G$2:$G$3,Key!$H$2:$H$3,"")</f>
        <v/>
      </c>
      <c r="L184">
        <f t="shared" ca="1" si="16"/>
        <v>-150</v>
      </c>
      <c r="M184">
        <f t="shared" ca="1" si="17"/>
        <v>0</v>
      </c>
      <c r="N184" t="e">
        <f ca="1">VLOOKUP(M184,Key!J$2:K$101,2,FALSE)</f>
        <v>#N/A</v>
      </c>
      <c r="O184" t="e" cm="1">
        <f t="array" ref="O184">_xlfn.IFS(COUNTIF('Survey Data'!J184:P184,"Yes")&gt;1,4,'Survey Data'!P184="Yes",1,'Survey Data'!L184="Yes",2,'Survey Data'!M184="Yes",3,'Survey Data'!J184="Yes",4,'Survey Data'!K184="Yes",4,'Survey Data'!N184="Yes",4)</f>
        <v>#N/A</v>
      </c>
      <c r="P184" t="e">
        <f t="shared" ca="1" si="18"/>
        <v>#N/A</v>
      </c>
      <c r="Q184">
        <f t="shared" ca="1" si="19"/>
        <v>1</v>
      </c>
      <c r="R184" t="b">
        <f t="shared" ca="1" si="20"/>
        <v>1</v>
      </c>
      <c r="S184" t="str">
        <f t="shared" ca="1" si="21"/>
        <v/>
      </c>
      <c r="T184" t="e">
        <f ca="1">_xlfn.XLOOKUP(P184,'Depression Treatment'!A$2:A$33,'Depression Treatment'!I$2:I$33,0)*S184</f>
        <v>#N/A</v>
      </c>
      <c r="U184">
        <f>IF(LEFT('Survey Data'!I184,8)="Employed",1,0)</f>
        <v>0</v>
      </c>
      <c r="V184" s="33" t="e">
        <f ca="1">S184*(U184*(T184*VLOOKUP(N184,'Depression Treatment'!F$38:I$41,3,FALSE)+(1-T184)*VLOOKUP(N184,'Depression Treatment'!F$38:I$41,4,FALSE))+(1-U184)*(T184*VLOOKUP(N184,'Depression Treatment'!F$43:I$46,3,FALSE)+(1-T184)*VLOOKUP(N184,'Depression Treatment'!F$43:I$46,4,FALSE)))</f>
        <v>#VALUE!</v>
      </c>
      <c r="W184" s="33">
        <f t="shared" ca="1" si="22"/>
        <v>0</v>
      </c>
    </row>
    <row r="185" spans="1:23" x14ac:dyDescent="0.3">
      <c r="A185">
        <f t="shared" si="23"/>
        <v>183</v>
      </c>
      <c r="B185" s="15" t="str">
        <f ca="1">_xlfn.XLOOKUP(OFFSET('Survey Data'!$A$2,A185,0),Key!A$2:A$5,Key!B$2:B$5,"")</f>
        <v/>
      </c>
      <c r="C185" s="15">
        <f ca="1">_xlfn.XLOOKUP(OFFSET('Survey Data'!B$2,$A185,0),Key!$D$2:$D$6,Key!$E$2:$E$6,-25)</f>
        <v>-25</v>
      </c>
      <c r="D185" s="15">
        <f ca="1">_xlfn.XLOOKUP(OFFSET('Survey Data'!C$2,$A185,0),Key!$D$2:$D$6,Key!$E$2:$E$6,-25)</f>
        <v>-25</v>
      </c>
      <c r="E185" s="15">
        <f ca="1">_xlfn.XLOOKUP(OFFSET('Survey Data'!D$2,$A185,0),Key!$D$2:$D$6,Key!$E$2:$E$6,-25)</f>
        <v>-25</v>
      </c>
      <c r="F185" s="15">
        <f ca="1">_xlfn.XLOOKUP(OFFSET('Survey Data'!E$2,$A185,0),Key!$D$2:$D$6,Key!$E$2:$E$6,-25)</f>
        <v>-25</v>
      </c>
      <c r="G185" s="15">
        <f ca="1">_xlfn.XLOOKUP(OFFSET('Survey Data'!F$2,$A185,0),Key!$D$2:$D$6,Key!$E$2:$E$6,-25)</f>
        <v>-25</v>
      </c>
      <c r="H185" s="15">
        <f ca="1">_xlfn.XLOOKUP(OFFSET('Survey Data'!G$2,$A185,0),Key!$D$2:$D$6,Key!$E$2:$E$6,-25)</f>
        <v>-25</v>
      </c>
      <c r="I185" s="15">
        <f ca="1">OFFSET('Survey Data'!$H$2,A185,0)</f>
        <v>0</v>
      </c>
      <c r="J185" s="15" t="str">
        <f ca="1">_xlfn.XLOOKUP(OFFSET('Survey Data'!$R$2,A185,0),Key!$G$2:$G$3,Key!$H$2:$H$3,"")</f>
        <v/>
      </c>
      <c r="L185">
        <f t="shared" ca="1" si="16"/>
        <v>-150</v>
      </c>
      <c r="M185">
        <f t="shared" ca="1" si="17"/>
        <v>0</v>
      </c>
      <c r="N185" t="e">
        <f ca="1">VLOOKUP(M185,Key!J$2:K$101,2,FALSE)</f>
        <v>#N/A</v>
      </c>
      <c r="O185" t="e" cm="1">
        <f t="array" ref="O185">_xlfn.IFS(COUNTIF('Survey Data'!J185:P185,"Yes")&gt;1,4,'Survey Data'!P185="Yes",1,'Survey Data'!L185="Yes",2,'Survey Data'!M185="Yes",3,'Survey Data'!J185="Yes",4,'Survey Data'!K185="Yes",4,'Survey Data'!N185="Yes",4)</f>
        <v>#N/A</v>
      </c>
      <c r="P185" t="e">
        <f t="shared" ca="1" si="18"/>
        <v>#N/A</v>
      </c>
      <c r="Q185">
        <f t="shared" ca="1" si="19"/>
        <v>1</v>
      </c>
      <c r="R185" t="b">
        <f t="shared" ca="1" si="20"/>
        <v>1</v>
      </c>
      <c r="S185" t="str">
        <f t="shared" ca="1" si="21"/>
        <v/>
      </c>
      <c r="T185" t="e">
        <f ca="1">_xlfn.XLOOKUP(P185,'Depression Treatment'!A$2:A$33,'Depression Treatment'!I$2:I$33,0)*S185</f>
        <v>#N/A</v>
      </c>
      <c r="U185">
        <f>IF(LEFT('Survey Data'!I185,8)="Employed",1,0)</f>
        <v>0</v>
      </c>
      <c r="V185" s="33" t="e">
        <f ca="1">S185*(U185*(T185*VLOOKUP(N185,'Depression Treatment'!F$38:I$41,3,FALSE)+(1-T185)*VLOOKUP(N185,'Depression Treatment'!F$38:I$41,4,FALSE))+(1-U185)*(T185*VLOOKUP(N185,'Depression Treatment'!F$43:I$46,3,FALSE)+(1-T185)*VLOOKUP(N185,'Depression Treatment'!F$43:I$46,4,FALSE)))</f>
        <v>#VALUE!</v>
      </c>
      <c r="W185" s="33">
        <f t="shared" ca="1" si="22"/>
        <v>0</v>
      </c>
    </row>
    <row r="186" spans="1:23" x14ac:dyDescent="0.3">
      <c r="A186">
        <f t="shared" si="23"/>
        <v>184</v>
      </c>
      <c r="B186" s="15" t="str">
        <f ca="1">_xlfn.XLOOKUP(OFFSET('Survey Data'!$A$2,A186,0),Key!A$2:A$5,Key!B$2:B$5,"")</f>
        <v/>
      </c>
      <c r="C186" s="15">
        <f ca="1">_xlfn.XLOOKUP(OFFSET('Survey Data'!B$2,$A186,0),Key!$D$2:$D$6,Key!$E$2:$E$6,-25)</f>
        <v>-25</v>
      </c>
      <c r="D186" s="15">
        <f ca="1">_xlfn.XLOOKUP(OFFSET('Survey Data'!C$2,$A186,0),Key!$D$2:$D$6,Key!$E$2:$E$6,-25)</f>
        <v>-25</v>
      </c>
      <c r="E186" s="15">
        <f ca="1">_xlfn.XLOOKUP(OFFSET('Survey Data'!D$2,$A186,0),Key!$D$2:$D$6,Key!$E$2:$E$6,-25)</f>
        <v>-25</v>
      </c>
      <c r="F186" s="15">
        <f ca="1">_xlfn.XLOOKUP(OFFSET('Survey Data'!E$2,$A186,0),Key!$D$2:$D$6,Key!$E$2:$E$6,-25)</f>
        <v>-25</v>
      </c>
      <c r="G186" s="15">
        <f ca="1">_xlfn.XLOOKUP(OFFSET('Survey Data'!F$2,$A186,0),Key!$D$2:$D$6,Key!$E$2:$E$6,-25)</f>
        <v>-25</v>
      </c>
      <c r="H186" s="15">
        <f ca="1">_xlfn.XLOOKUP(OFFSET('Survey Data'!G$2,$A186,0),Key!$D$2:$D$6,Key!$E$2:$E$6,-25)</f>
        <v>-25</v>
      </c>
      <c r="I186" s="15">
        <f ca="1">OFFSET('Survey Data'!$H$2,A186,0)</f>
        <v>0</v>
      </c>
      <c r="J186" s="15" t="str">
        <f ca="1">_xlfn.XLOOKUP(OFFSET('Survey Data'!$R$2,A186,0),Key!$G$2:$G$3,Key!$H$2:$H$3,"")</f>
        <v/>
      </c>
      <c r="L186">
        <f t="shared" ca="1" si="16"/>
        <v>-150</v>
      </c>
      <c r="M186">
        <f t="shared" ca="1" si="17"/>
        <v>0</v>
      </c>
      <c r="N186" t="e">
        <f ca="1">VLOOKUP(M186,Key!J$2:K$101,2,FALSE)</f>
        <v>#N/A</v>
      </c>
      <c r="O186" t="e" cm="1">
        <f t="array" ref="O186">_xlfn.IFS(COUNTIF('Survey Data'!J186:P186,"Yes")&gt;1,4,'Survey Data'!P186="Yes",1,'Survey Data'!L186="Yes",2,'Survey Data'!M186="Yes",3,'Survey Data'!J186="Yes",4,'Survey Data'!K186="Yes",4,'Survey Data'!N186="Yes",4)</f>
        <v>#N/A</v>
      </c>
      <c r="P186" t="e">
        <f t="shared" ca="1" si="18"/>
        <v>#N/A</v>
      </c>
      <c r="Q186">
        <f t="shared" ca="1" si="19"/>
        <v>1</v>
      </c>
      <c r="R186" t="b">
        <f t="shared" ca="1" si="20"/>
        <v>1</v>
      </c>
      <c r="S186" t="str">
        <f t="shared" ca="1" si="21"/>
        <v/>
      </c>
      <c r="T186" t="e">
        <f ca="1">_xlfn.XLOOKUP(P186,'Depression Treatment'!A$2:A$33,'Depression Treatment'!I$2:I$33,0)*S186</f>
        <v>#N/A</v>
      </c>
      <c r="U186">
        <f>IF(LEFT('Survey Data'!I186,8)="Employed",1,0)</f>
        <v>0</v>
      </c>
      <c r="V186" s="33" t="e">
        <f ca="1">S186*(U186*(T186*VLOOKUP(N186,'Depression Treatment'!F$38:I$41,3,FALSE)+(1-T186)*VLOOKUP(N186,'Depression Treatment'!F$38:I$41,4,FALSE))+(1-U186)*(T186*VLOOKUP(N186,'Depression Treatment'!F$43:I$46,3,FALSE)+(1-T186)*VLOOKUP(N186,'Depression Treatment'!F$43:I$46,4,FALSE)))</f>
        <v>#VALUE!</v>
      </c>
      <c r="W186" s="33">
        <f t="shared" ca="1" si="22"/>
        <v>0</v>
      </c>
    </row>
    <row r="187" spans="1:23" x14ac:dyDescent="0.3">
      <c r="A187">
        <f t="shared" si="23"/>
        <v>185</v>
      </c>
      <c r="B187" s="15" t="str">
        <f ca="1">_xlfn.XLOOKUP(OFFSET('Survey Data'!$A$2,A187,0),Key!A$2:A$5,Key!B$2:B$5,"")</f>
        <v/>
      </c>
      <c r="C187" s="15">
        <f ca="1">_xlfn.XLOOKUP(OFFSET('Survey Data'!B$2,$A187,0),Key!$D$2:$D$6,Key!$E$2:$E$6,-25)</f>
        <v>-25</v>
      </c>
      <c r="D187" s="15">
        <f ca="1">_xlfn.XLOOKUP(OFFSET('Survey Data'!C$2,$A187,0),Key!$D$2:$D$6,Key!$E$2:$E$6,-25)</f>
        <v>-25</v>
      </c>
      <c r="E187" s="15">
        <f ca="1">_xlfn.XLOOKUP(OFFSET('Survey Data'!D$2,$A187,0),Key!$D$2:$D$6,Key!$E$2:$E$6,-25)</f>
        <v>-25</v>
      </c>
      <c r="F187" s="15">
        <f ca="1">_xlfn.XLOOKUP(OFFSET('Survey Data'!E$2,$A187,0),Key!$D$2:$D$6,Key!$E$2:$E$6,-25)</f>
        <v>-25</v>
      </c>
      <c r="G187" s="15">
        <f ca="1">_xlfn.XLOOKUP(OFFSET('Survey Data'!F$2,$A187,0),Key!$D$2:$D$6,Key!$E$2:$E$6,-25)</f>
        <v>-25</v>
      </c>
      <c r="H187" s="15">
        <f ca="1">_xlfn.XLOOKUP(OFFSET('Survey Data'!G$2,$A187,0),Key!$D$2:$D$6,Key!$E$2:$E$6,-25)</f>
        <v>-25</v>
      </c>
      <c r="I187" s="15">
        <f ca="1">OFFSET('Survey Data'!$H$2,A187,0)</f>
        <v>0</v>
      </c>
      <c r="J187" s="15" t="str">
        <f ca="1">_xlfn.XLOOKUP(OFFSET('Survey Data'!$R$2,A187,0),Key!$G$2:$G$3,Key!$H$2:$H$3,"")</f>
        <v/>
      </c>
      <c r="L187">
        <f t="shared" ca="1" si="16"/>
        <v>-150</v>
      </c>
      <c r="M187">
        <f t="shared" ca="1" si="17"/>
        <v>0</v>
      </c>
      <c r="N187" t="e">
        <f ca="1">VLOOKUP(M187,Key!J$2:K$101,2,FALSE)</f>
        <v>#N/A</v>
      </c>
      <c r="O187" t="e" cm="1">
        <f t="array" ref="O187">_xlfn.IFS(COUNTIF('Survey Data'!J187:P187,"Yes")&gt;1,4,'Survey Data'!P187="Yes",1,'Survey Data'!L187="Yes",2,'Survey Data'!M187="Yes",3,'Survey Data'!J187="Yes",4,'Survey Data'!K187="Yes",4,'Survey Data'!N187="Yes",4)</f>
        <v>#N/A</v>
      </c>
      <c r="P187" t="e">
        <f t="shared" ca="1" si="18"/>
        <v>#N/A</v>
      </c>
      <c r="Q187">
        <f t="shared" ca="1" si="19"/>
        <v>1</v>
      </c>
      <c r="R187" t="b">
        <f t="shared" ca="1" si="20"/>
        <v>1</v>
      </c>
      <c r="S187" t="str">
        <f t="shared" ca="1" si="21"/>
        <v/>
      </c>
      <c r="T187" t="e">
        <f ca="1">_xlfn.XLOOKUP(P187,'Depression Treatment'!A$2:A$33,'Depression Treatment'!I$2:I$33,0)*S187</f>
        <v>#N/A</v>
      </c>
      <c r="U187">
        <f>IF(LEFT('Survey Data'!I187,8)="Employed",1,0)</f>
        <v>0</v>
      </c>
      <c r="V187" s="33" t="e">
        <f ca="1">S187*(U187*(T187*VLOOKUP(N187,'Depression Treatment'!F$38:I$41,3,FALSE)+(1-T187)*VLOOKUP(N187,'Depression Treatment'!F$38:I$41,4,FALSE))+(1-U187)*(T187*VLOOKUP(N187,'Depression Treatment'!F$43:I$46,3,FALSE)+(1-T187)*VLOOKUP(N187,'Depression Treatment'!F$43:I$46,4,FALSE)))</f>
        <v>#VALUE!</v>
      </c>
      <c r="W187" s="33">
        <f t="shared" ca="1" si="22"/>
        <v>0</v>
      </c>
    </row>
    <row r="188" spans="1:23" x14ac:dyDescent="0.3">
      <c r="A188">
        <f t="shared" si="23"/>
        <v>186</v>
      </c>
      <c r="B188" s="15" t="str">
        <f ca="1">_xlfn.XLOOKUP(OFFSET('Survey Data'!$A$2,A188,0),Key!A$2:A$5,Key!B$2:B$5,"")</f>
        <v/>
      </c>
      <c r="C188" s="15">
        <f ca="1">_xlfn.XLOOKUP(OFFSET('Survey Data'!B$2,$A188,0),Key!$D$2:$D$6,Key!$E$2:$E$6,-25)</f>
        <v>-25</v>
      </c>
      <c r="D188" s="15">
        <f ca="1">_xlfn.XLOOKUP(OFFSET('Survey Data'!C$2,$A188,0),Key!$D$2:$D$6,Key!$E$2:$E$6,-25)</f>
        <v>-25</v>
      </c>
      <c r="E188" s="15">
        <f ca="1">_xlfn.XLOOKUP(OFFSET('Survey Data'!D$2,$A188,0),Key!$D$2:$D$6,Key!$E$2:$E$6,-25)</f>
        <v>-25</v>
      </c>
      <c r="F188" s="15">
        <f ca="1">_xlfn.XLOOKUP(OFFSET('Survey Data'!E$2,$A188,0),Key!$D$2:$D$6,Key!$E$2:$E$6,-25)</f>
        <v>-25</v>
      </c>
      <c r="G188" s="15">
        <f ca="1">_xlfn.XLOOKUP(OFFSET('Survey Data'!F$2,$A188,0),Key!$D$2:$D$6,Key!$E$2:$E$6,-25)</f>
        <v>-25</v>
      </c>
      <c r="H188" s="15">
        <f ca="1">_xlfn.XLOOKUP(OFFSET('Survey Data'!G$2,$A188,0),Key!$D$2:$D$6,Key!$E$2:$E$6,-25)</f>
        <v>-25</v>
      </c>
      <c r="I188" s="15">
        <f ca="1">OFFSET('Survey Data'!$H$2,A188,0)</f>
        <v>0</v>
      </c>
      <c r="J188" s="15" t="str">
        <f ca="1">_xlfn.XLOOKUP(OFFSET('Survey Data'!$R$2,A188,0),Key!$G$2:$G$3,Key!$H$2:$H$3,"")</f>
        <v/>
      </c>
      <c r="L188">
        <f t="shared" ca="1" si="16"/>
        <v>-150</v>
      </c>
      <c r="M188">
        <f t="shared" ca="1" si="17"/>
        <v>0</v>
      </c>
      <c r="N188" t="e">
        <f ca="1">VLOOKUP(M188,Key!J$2:K$101,2,FALSE)</f>
        <v>#N/A</v>
      </c>
      <c r="O188" t="e" cm="1">
        <f t="array" ref="O188">_xlfn.IFS(COUNTIF('Survey Data'!J188:P188,"Yes")&gt;1,4,'Survey Data'!P188="Yes",1,'Survey Data'!L188="Yes",2,'Survey Data'!M188="Yes",3,'Survey Data'!J188="Yes",4,'Survey Data'!K188="Yes",4,'Survey Data'!N188="Yes",4)</f>
        <v>#N/A</v>
      </c>
      <c r="P188" t="e">
        <f t="shared" ca="1" si="18"/>
        <v>#N/A</v>
      </c>
      <c r="Q188">
        <f t="shared" ca="1" si="19"/>
        <v>1</v>
      </c>
      <c r="R188" t="b">
        <f t="shared" ca="1" si="20"/>
        <v>1</v>
      </c>
      <c r="S188" t="str">
        <f t="shared" ca="1" si="21"/>
        <v/>
      </c>
      <c r="T188" t="e">
        <f ca="1">_xlfn.XLOOKUP(P188,'Depression Treatment'!A$2:A$33,'Depression Treatment'!I$2:I$33,0)*S188</f>
        <v>#N/A</v>
      </c>
      <c r="U188">
        <f>IF(LEFT('Survey Data'!I188,8)="Employed",1,0)</f>
        <v>0</v>
      </c>
      <c r="V188" s="33" t="e">
        <f ca="1">S188*(U188*(T188*VLOOKUP(N188,'Depression Treatment'!F$38:I$41,3,FALSE)+(1-T188)*VLOOKUP(N188,'Depression Treatment'!F$38:I$41,4,FALSE))+(1-U188)*(T188*VLOOKUP(N188,'Depression Treatment'!F$43:I$46,3,FALSE)+(1-T188)*VLOOKUP(N188,'Depression Treatment'!F$43:I$46,4,FALSE)))</f>
        <v>#VALUE!</v>
      </c>
      <c r="W188" s="33">
        <f t="shared" ca="1" si="22"/>
        <v>0</v>
      </c>
    </row>
    <row r="189" spans="1:23" x14ac:dyDescent="0.3">
      <c r="A189">
        <f t="shared" si="23"/>
        <v>187</v>
      </c>
      <c r="B189" s="15" t="str">
        <f ca="1">_xlfn.XLOOKUP(OFFSET('Survey Data'!$A$2,A189,0),Key!A$2:A$5,Key!B$2:B$5,"")</f>
        <v/>
      </c>
      <c r="C189" s="15">
        <f ca="1">_xlfn.XLOOKUP(OFFSET('Survey Data'!B$2,$A189,0),Key!$D$2:$D$6,Key!$E$2:$E$6,-25)</f>
        <v>-25</v>
      </c>
      <c r="D189" s="15">
        <f ca="1">_xlfn.XLOOKUP(OFFSET('Survey Data'!C$2,$A189,0),Key!$D$2:$D$6,Key!$E$2:$E$6,-25)</f>
        <v>-25</v>
      </c>
      <c r="E189" s="15">
        <f ca="1">_xlfn.XLOOKUP(OFFSET('Survey Data'!D$2,$A189,0),Key!$D$2:$D$6,Key!$E$2:$E$6,-25)</f>
        <v>-25</v>
      </c>
      <c r="F189" s="15">
        <f ca="1">_xlfn.XLOOKUP(OFFSET('Survey Data'!E$2,$A189,0),Key!$D$2:$D$6,Key!$E$2:$E$6,-25)</f>
        <v>-25</v>
      </c>
      <c r="G189" s="15">
        <f ca="1">_xlfn.XLOOKUP(OFFSET('Survey Data'!F$2,$A189,0),Key!$D$2:$D$6,Key!$E$2:$E$6,-25)</f>
        <v>-25</v>
      </c>
      <c r="H189" s="15">
        <f ca="1">_xlfn.XLOOKUP(OFFSET('Survey Data'!G$2,$A189,0),Key!$D$2:$D$6,Key!$E$2:$E$6,-25)</f>
        <v>-25</v>
      </c>
      <c r="I189" s="15">
        <f ca="1">OFFSET('Survey Data'!$H$2,A189,0)</f>
        <v>0</v>
      </c>
      <c r="J189" s="15" t="str">
        <f ca="1">_xlfn.XLOOKUP(OFFSET('Survey Data'!$R$2,A189,0),Key!$G$2:$G$3,Key!$H$2:$H$3,"")</f>
        <v/>
      </c>
      <c r="L189">
        <f t="shared" ca="1" si="16"/>
        <v>-150</v>
      </c>
      <c r="M189">
        <f t="shared" ca="1" si="17"/>
        <v>0</v>
      </c>
      <c r="N189" t="e">
        <f ca="1">VLOOKUP(M189,Key!J$2:K$101,2,FALSE)</f>
        <v>#N/A</v>
      </c>
      <c r="O189" t="e" cm="1">
        <f t="array" ref="O189">_xlfn.IFS(COUNTIF('Survey Data'!J189:P189,"Yes")&gt;1,4,'Survey Data'!P189="Yes",1,'Survey Data'!L189="Yes",2,'Survey Data'!M189="Yes",3,'Survey Data'!J189="Yes",4,'Survey Data'!K189="Yes",4,'Survey Data'!N189="Yes",4)</f>
        <v>#N/A</v>
      </c>
      <c r="P189" t="e">
        <f t="shared" ca="1" si="18"/>
        <v>#N/A</v>
      </c>
      <c r="Q189">
        <f t="shared" ca="1" si="19"/>
        <v>1</v>
      </c>
      <c r="R189" t="b">
        <f t="shared" ca="1" si="20"/>
        <v>1</v>
      </c>
      <c r="S189" t="str">
        <f t="shared" ca="1" si="21"/>
        <v/>
      </c>
      <c r="T189" t="e">
        <f ca="1">_xlfn.XLOOKUP(P189,'Depression Treatment'!A$2:A$33,'Depression Treatment'!I$2:I$33,0)*S189</f>
        <v>#N/A</v>
      </c>
      <c r="U189">
        <f>IF(LEFT('Survey Data'!I189,8)="Employed",1,0)</f>
        <v>0</v>
      </c>
      <c r="V189" s="33" t="e">
        <f ca="1">S189*(U189*(T189*VLOOKUP(N189,'Depression Treatment'!F$38:I$41,3,FALSE)+(1-T189)*VLOOKUP(N189,'Depression Treatment'!F$38:I$41,4,FALSE))+(1-U189)*(T189*VLOOKUP(N189,'Depression Treatment'!F$43:I$46,3,FALSE)+(1-T189)*VLOOKUP(N189,'Depression Treatment'!F$43:I$46,4,FALSE)))</f>
        <v>#VALUE!</v>
      </c>
      <c r="W189" s="33">
        <f t="shared" ca="1" si="22"/>
        <v>0</v>
      </c>
    </row>
    <row r="190" spans="1:23" x14ac:dyDescent="0.3">
      <c r="A190">
        <f t="shared" si="23"/>
        <v>188</v>
      </c>
      <c r="B190" s="15" t="str">
        <f ca="1">_xlfn.XLOOKUP(OFFSET('Survey Data'!$A$2,A190,0),Key!A$2:A$5,Key!B$2:B$5,"")</f>
        <v/>
      </c>
      <c r="C190" s="15">
        <f ca="1">_xlfn.XLOOKUP(OFFSET('Survey Data'!B$2,$A190,0),Key!$D$2:$D$6,Key!$E$2:$E$6,-25)</f>
        <v>-25</v>
      </c>
      <c r="D190" s="15">
        <f ca="1">_xlfn.XLOOKUP(OFFSET('Survey Data'!C$2,$A190,0),Key!$D$2:$D$6,Key!$E$2:$E$6,-25)</f>
        <v>-25</v>
      </c>
      <c r="E190" s="15">
        <f ca="1">_xlfn.XLOOKUP(OFFSET('Survey Data'!D$2,$A190,0),Key!$D$2:$D$6,Key!$E$2:$E$6,-25)</f>
        <v>-25</v>
      </c>
      <c r="F190" s="15">
        <f ca="1">_xlfn.XLOOKUP(OFFSET('Survey Data'!E$2,$A190,0),Key!$D$2:$D$6,Key!$E$2:$E$6,-25)</f>
        <v>-25</v>
      </c>
      <c r="G190" s="15">
        <f ca="1">_xlfn.XLOOKUP(OFFSET('Survey Data'!F$2,$A190,0),Key!$D$2:$D$6,Key!$E$2:$E$6,-25)</f>
        <v>-25</v>
      </c>
      <c r="H190" s="15">
        <f ca="1">_xlfn.XLOOKUP(OFFSET('Survey Data'!G$2,$A190,0),Key!$D$2:$D$6,Key!$E$2:$E$6,-25)</f>
        <v>-25</v>
      </c>
      <c r="I190" s="15">
        <f ca="1">OFFSET('Survey Data'!$H$2,A190,0)</f>
        <v>0</v>
      </c>
      <c r="J190" s="15" t="str">
        <f ca="1">_xlfn.XLOOKUP(OFFSET('Survey Data'!$R$2,A190,0),Key!$G$2:$G$3,Key!$H$2:$H$3,"")</f>
        <v/>
      </c>
      <c r="L190">
        <f t="shared" ca="1" si="16"/>
        <v>-150</v>
      </c>
      <c r="M190">
        <f t="shared" ca="1" si="17"/>
        <v>0</v>
      </c>
      <c r="N190" t="e">
        <f ca="1">VLOOKUP(M190,Key!J$2:K$101,2,FALSE)</f>
        <v>#N/A</v>
      </c>
      <c r="O190" t="e" cm="1">
        <f t="array" ref="O190">_xlfn.IFS(COUNTIF('Survey Data'!J190:P190,"Yes")&gt;1,4,'Survey Data'!P190="Yes",1,'Survey Data'!L190="Yes",2,'Survey Data'!M190="Yes",3,'Survey Data'!J190="Yes",4,'Survey Data'!K190="Yes",4,'Survey Data'!N190="Yes",4)</f>
        <v>#N/A</v>
      </c>
      <c r="P190" t="e">
        <f t="shared" ca="1" si="18"/>
        <v>#N/A</v>
      </c>
      <c r="Q190">
        <f t="shared" ca="1" si="19"/>
        <v>1</v>
      </c>
      <c r="R190" t="b">
        <f t="shared" ca="1" si="20"/>
        <v>1</v>
      </c>
      <c r="S190" t="str">
        <f t="shared" ca="1" si="21"/>
        <v/>
      </c>
      <c r="T190" t="e">
        <f ca="1">_xlfn.XLOOKUP(P190,'Depression Treatment'!A$2:A$33,'Depression Treatment'!I$2:I$33,0)*S190</f>
        <v>#N/A</v>
      </c>
      <c r="U190">
        <f>IF(LEFT('Survey Data'!I190,8)="Employed",1,0)</f>
        <v>0</v>
      </c>
      <c r="V190" s="33" t="e">
        <f ca="1">S190*(U190*(T190*VLOOKUP(N190,'Depression Treatment'!F$38:I$41,3,FALSE)+(1-T190)*VLOOKUP(N190,'Depression Treatment'!F$38:I$41,4,FALSE))+(1-U190)*(T190*VLOOKUP(N190,'Depression Treatment'!F$43:I$46,3,FALSE)+(1-T190)*VLOOKUP(N190,'Depression Treatment'!F$43:I$46,4,FALSE)))</f>
        <v>#VALUE!</v>
      </c>
      <c r="W190" s="33">
        <f t="shared" ca="1" si="22"/>
        <v>0</v>
      </c>
    </row>
    <row r="191" spans="1:23" x14ac:dyDescent="0.3">
      <c r="A191">
        <f t="shared" si="23"/>
        <v>189</v>
      </c>
      <c r="B191" s="15" t="str">
        <f ca="1">_xlfn.XLOOKUP(OFFSET('Survey Data'!$A$2,A191,0),Key!A$2:A$5,Key!B$2:B$5,"")</f>
        <v/>
      </c>
      <c r="C191" s="15">
        <f ca="1">_xlfn.XLOOKUP(OFFSET('Survey Data'!B$2,$A191,0),Key!$D$2:$D$6,Key!$E$2:$E$6,-25)</f>
        <v>-25</v>
      </c>
      <c r="D191" s="15">
        <f ca="1">_xlfn.XLOOKUP(OFFSET('Survey Data'!C$2,$A191,0),Key!$D$2:$D$6,Key!$E$2:$E$6,-25)</f>
        <v>-25</v>
      </c>
      <c r="E191" s="15">
        <f ca="1">_xlfn.XLOOKUP(OFFSET('Survey Data'!D$2,$A191,0),Key!$D$2:$D$6,Key!$E$2:$E$6,-25)</f>
        <v>-25</v>
      </c>
      <c r="F191" s="15">
        <f ca="1">_xlfn.XLOOKUP(OFFSET('Survey Data'!E$2,$A191,0),Key!$D$2:$D$6,Key!$E$2:$E$6,-25)</f>
        <v>-25</v>
      </c>
      <c r="G191" s="15">
        <f ca="1">_xlfn.XLOOKUP(OFFSET('Survey Data'!F$2,$A191,0),Key!$D$2:$D$6,Key!$E$2:$E$6,-25)</f>
        <v>-25</v>
      </c>
      <c r="H191" s="15">
        <f ca="1">_xlfn.XLOOKUP(OFFSET('Survey Data'!G$2,$A191,0),Key!$D$2:$D$6,Key!$E$2:$E$6,-25)</f>
        <v>-25</v>
      </c>
      <c r="I191" s="15">
        <f ca="1">OFFSET('Survey Data'!$H$2,A191,0)</f>
        <v>0</v>
      </c>
      <c r="J191" s="15" t="str">
        <f ca="1">_xlfn.XLOOKUP(OFFSET('Survey Data'!$R$2,A191,0),Key!$G$2:$G$3,Key!$H$2:$H$3,"")</f>
        <v/>
      </c>
      <c r="L191">
        <f t="shared" ca="1" si="16"/>
        <v>-150</v>
      </c>
      <c r="M191">
        <f t="shared" ca="1" si="17"/>
        <v>0</v>
      </c>
      <c r="N191" t="e">
        <f ca="1">VLOOKUP(M191,Key!J$2:K$101,2,FALSE)</f>
        <v>#N/A</v>
      </c>
      <c r="O191" t="e" cm="1">
        <f t="array" ref="O191">_xlfn.IFS(COUNTIF('Survey Data'!J191:P191,"Yes")&gt;1,4,'Survey Data'!P191="Yes",1,'Survey Data'!L191="Yes",2,'Survey Data'!M191="Yes",3,'Survey Data'!J191="Yes",4,'Survey Data'!K191="Yes",4,'Survey Data'!N191="Yes",4)</f>
        <v>#N/A</v>
      </c>
      <c r="P191" t="e">
        <f t="shared" ca="1" si="18"/>
        <v>#N/A</v>
      </c>
      <c r="Q191">
        <f t="shared" ca="1" si="19"/>
        <v>1</v>
      </c>
      <c r="R191" t="b">
        <f t="shared" ca="1" si="20"/>
        <v>1</v>
      </c>
      <c r="S191" t="str">
        <f t="shared" ca="1" si="21"/>
        <v/>
      </c>
      <c r="T191" t="e">
        <f ca="1">_xlfn.XLOOKUP(P191,'Depression Treatment'!A$2:A$33,'Depression Treatment'!I$2:I$33,0)*S191</f>
        <v>#N/A</v>
      </c>
      <c r="U191">
        <f>IF(LEFT('Survey Data'!I191,8)="Employed",1,0)</f>
        <v>0</v>
      </c>
      <c r="V191" s="33" t="e">
        <f ca="1">S191*(U191*(T191*VLOOKUP(N191,'Depression Treatment'!F$38:I$41,3,FALSE)+(1-T191)*VLOOKUP(N191,'Depression Treatment'!F$38:I$41,4,FALSE))+(1-U191)*(T191*VLOOKUP(N191,'Depression Treatment'!F$43:I$46,3,FALSE)+(1-T191)*VLOOKUP(N191,'Depression Treatment'!F$43:I$46,4,FALSE)))</f>
        <v>#VALUE!</v>
      </c>
      <c r="W191" s="33">
        <f t="shared" ca="1" si="22"/>
        <v>0</v>
      </c>
    </row>
    <row r="192" spans="1:23" x14ac:dyDescent="0.3">
      <c r="A192">
        <f t="shared" si="23"/>
        <v>190</v>
      </c>
      <c r="B192" s="15" t="str">
        <f ca="1">_xlfn.XLOOKUP(OFFSET('Survey Data'!$A$2,A192,0),Key!A$2:A$5,Key!B$2:B$5,"")</f>
        <v/>
      </c>
      <c r="C192" s="15">
        <f ca="1">_xlfn.XLOOKUP(OFFSET('Survey Data'!B$2,$A192,0),Key!$D$2:$D$6,Key!$E$2:$E$6,-25)</f>
        <v>-25</v>
      </c>
      <c r="D192" s="15">
        <f ca="1">_xlfn.XLOOKUP(OFFSET('Survey Data'!C$2,$A192,0),Key!$D$2:$D$6,Key!$E$2:$E$6,-25)</f>
        <v>-25</v>
      </c>
      <c r="E192" s="15">
        <f ca="1">_xlfn.XLOOKUP(OFFSET('Survey Data'!D$2,$A192,0),Key!$D$2:$D$6,Key!$E$2:$E$6,-25)</f>
        <v>-25</v>
      </c>
      <c r="F192" s="15">
        <f ca="1">_xlfn.XLOOKUP(OFFSET('Survey Data'!E$2,$A192,0),Key!$D$2:$D$6,Key!$E$2:$E$6,-25)</f>
        <v>-25</v>
      </c>
      <c r="G192" s="15">
        <f ca="1">_xlfn.XLOOKUP(OFFSET('Survey Data'!F$2,$A192,0),Key!$D$2:$D$6,Key!$E$2:$E$6,-25)</f>
        <v>-25</v>
      </c>
      <c r="H192" s="15">
        <f ca="1">_xlfn.XLOOKUP(OFFSET('Survey Data'!G$2,$A192,0),Key!$D$2:$D$6,Key!$E$2:$E$6,-25)</f>
        <v>-25</v>
      </c>
      <c r="I192" s="15">
        <f ca="1">OFFSET('Survey Data'!$H$2,A192,0)</f>
        <v>0</v>
      </c>
      <c r="J192" s="15" t="str">
        <f ca="1">_xlfn.XLOOKUP(OFFSET('Survey Data'!$R$2,A192,0),Key!$G$2:$G$3,Key!$H$2:$H$3,"")</f>
        <v/>
      </c>
      <c r="L192">
        <f t="shared" ca="1" si="16"/>
        <v>-150</v>
      </c>
      <c r="M192">
        <f t="shared" ca="1" si="17"/>
        <v>0</v>
      </c>
      <c r="N192" t="e">
        <f ca="1">VLOOKUP(M192,Key!J$2:K$101,2,FALSE)</f>
        <v>#N/A</v>
      </c>
      <c r="O192" t="e" cm="1">
        <f t="array" ref="O192">_xlfn.IFS(COUNTIF('Survey Data'!J192:P192,"Yes")&gt;1,4,'Survey Data'!P192="Yes",1,'Survey Data'!L192="Yes",2,'Survey Data'!M192="Yes",3,'Survey Data'!J192="Yes",4,'Survey Data'!K192="Yes",4,'Survey Data'!N192="Yes",4)</f>
        <v>#N/A</v>
      </c>
      <c r="P192" t="e">
        <f t="shared" ca="1" si="18"/>
        <v>#N/A</v>
      </c>
      <c r="Q192">
        <f t="shared" ca="1" si="19"/>
        <v>1</v>
      </c>
      <c r="R192" t="b">
        <f t="shared" ca="1" si="20"/>
        <v>1</v>
      </c>
      <c r="S192" t="str">
        <f t="shared" ca="1" si="21"/>
        <v/>
      </c>
      <c r="T192" t="e">
        <f ca="1">_xlfn.XLOOKUP(P192,'Depression Treatment'!A$2:A$33,'Depression Treatment'!I$2:I$33,0)*S192</f>
        <v>#N/A</v>
      </c>
      <c r="U192">
        <f>IF(LEFT('Survey Data'!I192,8)="Employed",1,0)</f>
        <v>0</v>
      </c>
      <c r="V192" s="33" t="e">
        <f ca="1">S192*(U192*(T192*VLOOKUP(N192,'Depression Treatment'!F$38:I$41,3,FALSE)+(1-T192)*VLOOKUP(N192,'Depression Treatment'!F$38:I$41,4,FALSE))+(1-U192)*(T192*VLOOKUP(N192,'Depression Treatment'!F$43:I$46,3,FALSE)+(1-T192)*VLOOKUP(N192,'Depression Treatment'!F$43:I$46,4,FALSE)))</f>
        <v>#VALUE!</v>
      </c>
      <c r="W192" s="33">
        <f t="shared" ca="1" si="22"/>
        <v>0</v>
      </c>
    </row>
    <row r="193" spans="1:23" x14ac:dyDescent="0.3">
      <c r="A193">
        <f t="shared" si="23"/>
        <v>191</v>
      </c>
      <c r="B193" s="15" t="str">
        <f ca="1">_xlfn.XLOOKUP(OFFSET('Survey Data'!$A$2,A193,0),Key!A$2:A$5,Key!B$2:B$5,"")</f>
        <v/>
      </c>
      <c r="C193" s="15">
        <f ca="1">_xlfn.XLOOKUP(OFFSET('Survey Data'!B$2,$A193,0),Key!$D$2:$D$6,Key!$E$2:$E$6,-25)</f>
        <v>-25</v>
      </c>
      <c r="D193" s="15">
        <f ca="1">_xlfn.XLOOKUP(OFFSET('Survey Data'!C$2,$A193,0),Key!$D$2:$D$6,Key!$E$2:$E$6,-25)</f>
        <v>-25</v>
      </c>
      <c r="E193" s="15">
        <f ca="1">_xlfn.XLOOKUP(OFFSET('Survey Data'!D$2,$A193,0),Key!$D$2:$D$6,Key!$E$2:$E$6,-25)</f>
        <v>-25</v>
      </c>
      <c r="F193" s="15">
        <f ca="1">_xlfn.XLOOKUP(OFFSET('Survey Data'!E$2,$A193,0),Key!$D$2:$D$6,Key!$E$2:$E$6,-25)</f>
        <v>-25</v>
      </c>
      <c r="G193" s="15">
        <f ca="1">_xlfn.XLOOKUP(OFFSET('Survey Data'!F$2,$A193,0),Key!$D$2:$D$6,Key!$E$2:$E$6,-25)</f>
        <v>-25</v>
      </c>
      <c r="H193" s="15">
        <f ca="1">_xlfn.XLOOKUP(OFFSET('Survey Data'!G$2,$A193,0),Key!$D$2:$D$6,Key!$E$2:$E$6,-25)</f>
        <v>-25</v>
      </c>
      <c r="I193" s="15">
        <f ca="1">OFFSET('Survey Data'!$H$2,A193,0)</f>
        <v>0</v>
      </c>
      <c r="J193" s="15" t="str">
        <f ca="1">_xlfn.XLOOKUP(OFFSET('Survey Data'!$R$2,A193,0),Key!$G$2:$G$3,Key!$H$2:$H$3,"")</f>
        <v/>
      </c>
      <c r="L193">
        <f t="shared" ca="1" si="16"/>
        <v>-150</v>
      </c>
      <c r="M193">
        <f t="shared" ca="1" si="17"/>
        <v>0</v>
      </c>
      <c r="N193" t="e">
        <f ca="1">VLOOKUP(M193,Key!J$2:K$101,2,FALSE)</f>
        <v>#N/A</v>
      </c>
      <c r="O193" t="e" cm="1">
        <f t="array" ref="O193">_xlfn.IFS(COUNTIF('Survey Data'!J193:P193,"Yes")&gt;1,4,'Survey Data'!P193="Yes",1,'Survey Data'!L193="Yes",2,'Survey Data'!M193="Yes",3,'Survey Data'!J193="Yes",4,'Survey Data'!K193="Yes",4,'Survey Data'!N193="Yes",4)</f>
        <v>#N/A</v>
      </c>
      <c r="P193" t="e">
        <f t="shared" ca="1" si="18"/>
        <v>#N/A</v>
      </c>
      <c r="Q193">
        <f t="shared" ca="1" si="19"/>
        <v>1</v>
      </c>
      <c r="R193" t="b">
        <f t="shared" ca="1" si="20"/>
        <v>1</v>
      </c>
      <c r="S193" t="str">
        <f t="shared" ca="1" si="21"/>
        <v/>
      </c>
      <c r="T193" t="e">
        <f ca="1">_xlfn.XLOOKUP(P193,'Depression Treatment'!A$2:A$33,'Depression Treatment'!I$2:I$33,0)*S193</f>
        <v>#N/A</v>
      </c>
      <c r="U193">
        <f>IF(LEFT('Survey Data'!I193,8)="Employed",1,0)</f>
        <v>0</v>
      </c>
      <c r="V193" s="33" t="e">
        <f ca="1">S193*(U193*(T193*VLOOKUP(N193,'Depression Treatment'!F$38:I$41,3,FALSE)+(1-T193)*VLOOKUP(N193,'Depression Treatment'!F$38:I$41,4,FALSE))+(1-U193)*(T193*VLOOKUP(N193,'Depression Treatment'!F$43:I$46,3,FALSE)+(1-T193)*VLOOKUP(N193,'Depression Treatment'!F$43:I$46,4,FALSE)))</f>
        <v>#VALUE!</v>
      </c>
      <c r="W193" s="33">
        <f t="shared" ca="1" si="22"/>
        <v>0</v>
      </c>
    </row>
    <row r="194" spans="1:23" x14ac:dyDescent="0.3">
      <c r="A194">
        <f t="shared" si="23"/>
        <v>192</v>
      </c>
      <c r="B194" s="15" t="str">
        <f ca="1">_xlfn.XLOOKUP(OFFSET('Survey Data'!$A$2,A194,0),Key!A$2:A$5,Key!B$2:B$5,"")</f>
        <v/>
      </c>
      <c r="C194" s="15">
        <f ca="1">_xlfn.XLOOKUP(OFFSET('Survey Data'!B$2,$A194,0),Key!$D$2:$D$6,Key!$E$2:$E$6,-25)</f>
        <v>-25</v>
      </c>
      <c r="D194" s="15">
        <f ca="1">_xlfn.XLOOKUP(OFFSET('Survey Data'!C$2,$A194,0),Key!$D$2:$D$6,Key!$E$2:$E$6,-25)</f>
        <v>-25</v>
      </c>
      <c r="E194" s="15">
        <f ca="1">_xlfn.XLOOKUP(OFFSET('Survey Data'!D$2,$A194,0),Key!$D$2:$D$6,Key!$E$2:$E$6,-25)</f>
        <v>-25</v>
      </c>
      <c r="F194" s="15">
        <f ca="1">_xlfn.XLOOKUP(OFFSET('Survey Data'!E$2,$A194,0),Key!$D$2:$D$6,Key!$E$2:$E$6,-25)</f>
        <v>-25</v>
      </c>
      <c r="G194" s="15">
        <f ca="1">_xlfn.XLOOKUP(OFFSET('Survey Data'!F$2,$A194,0),Key!$D$2:$D$6,Key!$E$2:$E$6,-25)</f>
        <v>-25</v>
      </c>
      <c r="H194" s="15">
        <f ca="1">_xlfn.XLOOKUP(OFFSET('Survey Data'!G$2,$A194,0),Key!$D$2:$D$6,Key!$E$2:$E$6,-25)</f>
        <v>-25</v>
      </c>
      <c r="I194" s="15">
        <f ca="1">OFFSET('Survey Data'!$H$2,A194,0)</f>
        <v>0</v>
      </c>
      <c r="J194" s="15" t="str">
        <f ca="1">_xlfn.XLOOKUP(OFFSET('Survey Data'!$R$2,A194,0),Key!$G$2:$G$3,Key!$H$2:$H$3,"")</f>
        <v/>
      </c>
      <c r="L194">
        <f t="shared" ca="1" si="16"/>
        <v>-150</v>
      </c>
      <c r="M194">
        <f t="shared" ca="1" si="17"/>
        <v>0</v>
      </c>
      <c r="N194" t="e">
        <f ca="1">VLOOKUP(M194,Key!J$2:K$101,2,FALSE)</f>
        <v>#N/A</v>
      </c>
      <c r="O194" t="e" cm="1">
        <f t="array" ref="O194">_xlfn.IFS(COUNTIF('Survey Data'!J194:P194,"Yes")&gt;1,4,'Survey Data'!P194="Yes",1,'Survey Data'!L194="Yes",2,'Survey Data'!M194="Yes",3,'Survey Data'!J194="Yes",4,'Survey Data'!K194="Yes",4,'Survey Data'!N194="Yes",4)</f>
        <v>#N/A</v>
      </c>
      <c r="P194" t="e">
        <f t="shared" ca="1" si="18"/>
        <v>#N/A</v>
      </c>
      <c r="Q194">
        <f t="shared" ca="1" si="19"/>
        <v>1</v>
      </c>
      <c r="R194" t="b">
        <f t="shared" ca="1" si="20"/>
        <v>1</v>
      </c>
      <c r="S194" t="str">
        <f t="shared" ca="1" si="21"/>
        <v/>
      </c>
      <c r="T194" t="e">
        <f ca="1">_xlfn.XLOOKUP(P194,'Depression Treatment'!A$2:A$33,'Depression Treatment'!I$2:I$33,0)*S194</f>
        <v>#N/A</v>
      </c>
      <c r="U194">
        <f>IF(LEFT('Survey Data'!I194,8)="Employed",1,0)</f>
        <v>0</v>
      </c>
      <c r="V194" s="33" t="e">
        <f ca="1">S194*(U194*(T194*VLOOKUP(N194,'Depression Treatment'!F$38:I$41,3,FALSE)+(1-T194)*VLOOKUP(N194,'Depression Treatment'!F$38:I$41,4,FALSE))+(1-U194)*(T194*VLOOKUP(N194,'Depression Treatment'!F$43:I$46,3,FALSE)+(1-T194)*VLOOKUP(N194,'Depression Treatment'!F$43:I$46,4,FALSE)))</f>
        <v>#VALUE!</v>
      </c>
      <c r="W194" s="33">
        <f t="shared" ca="1" si="22"/>
        <v>0</v>
      </c>
    </row>
    <row r="195" spans="1:23" x14ac:dyDescent="0.3">
      <c r="A195">
        <f t="shared" si="23"/>
        <v>193</v>
      </c>
      <c r="B195" s="15" t="str">
        <f ca="1">_xlfn.XLOOKUP(OFFSET('Survey Data'!$A$2,A195,0),Key!A$2:A$5,Key!B$2:B$5,"")</f>
        <v/>
      </c>
      <c r="C195" s="15">
        <f ca="1">_xlfn.XLOOKUP(OFFSET('Survey Data'!B$2,$A195,0),Key!$D$2:$D$6,Key!$E$2:$E$6,-25)</f>
        <v>-25</v>
      </c>
      <c r="D195" s="15">
        <f ca="1">_xlfn.XLOOKUP(OFFSET('Survey Data'!C$2,$A195,0),Key!$D$2:$D$6,Key!$E$2:$E$6,-25)</f>
        <v>-25</v>
      </c>
      <c r="E195" s="15">
        <f ca="1">_xlfn.XLOOKUP(OFFSET('Survey Data'!D$2,$A195,0),Key!$D$2:$D$6,Key!$E$2:$E$6,-25)</f>
        <v>-25</v>
      </c>
      <c r="F195" s="15">
        <f ca="1">_xlfn.XLOOKUP(OFFSET('Survey Data'!E$2,$A195,0),Key!$D$2:$D$6,Key!$E$2:$E$6,-25)</f>
        <v>-25</v>
      </c>
      <c r="G195" s="15">
        <f ca="1">_xlfn.XLOOKUP(OFFSET('Survey Data'!F$2,$A195,0),Key!$D$2:$D$6,Key!$E$2:$E$6,-25)</f>
        <v>-25</v>
      </c>
      <c r="H195" s="15">
        <f ca="1">_xlfn.XLOOKUP(OFFSET('Survey Data'!G$2,$A195,0),Key!$D$2:$D$6,Key!$E$2:$E$6,-25)</f>
        <v>-25</v>
      </c>
      <c r="I195" s="15">
        <f ca="1">OFFSET('Survey Data'!$H$2,A195,0)</f>
        <v>0</v>
      </c>
      <c r="J195" s="15" t="str">
        <f ca="1">_xlfn.XLOOKUP(OFFSET('Survey Data'!$R$2,A195,0),Key!$G$2:$G$3,Key!$H$2:$H$3,"")</f>
        <v/>
      </c>
      <c r="L195">
        <f t="shared" ca="1" si="16"/>
        <v>-150</v>
      </c>
      <c r="M195">
        <f t="shared" ca="1" si="17"/>
        <v>0</v>
      </c>
      <c r="N195" t="e">
        <f ca="1">VLOOKUP(M195,Key!J$2:K$101,2,FALSE)</f>
        <v>#N/A</v>
      </c>
      <c r="O195" t="e" cm="1">
        <f t="array" ref="O195">_xlfn.IFS(COUNTIF('Survey Data'!J195:P195,"Yes")&gt;1,4,'Survey Data'!P195="Yes",1,'Survey Data'!L195="Yes",2,'Survey Data'!M195="Yes",3,'Survey Data'!J195="Yes",4,'Survey Data'!K195="Yes",4,'Survey Data'!N195="Yes",4)</f>
        <v>#N/A</v>
      </c>
      <c r="P195" t="e">
        <f t="shared" ca="1" si="18"/>
        <v>#N/A</v>
      </c>
      <c r="Q195">
        <f t="shared" ca="1" si="19"/>
        <v>1</v>
      </c>
      <c r="R195" t="b">
        <f t="shared" ca="1" si="20"/>
        <v>1</v>
      </c>
      <c r="S195" t="str">
        <f t="shared" ca="1" si="21"/>
        <v/>
      </c>
      <c r="T195" t="e">
        <f ca="1">_xlfn.XLOOKUP(P195,'Depression Treatment'!A$2:A$33,'Depression Treatment'!I$2:I$33,0)*S195</f>
        <v>#N/A</v>
      </c>
      <c r="U195">
        <f>IF(LEFT('Survey Data'!I195,8)="Employed",1,0)</f>
        <v>0</v>
      </c>
      <c r="V195" s="33" t="e">
        <f ca="1">S195*(U195*(T195*VLOOKUP(N195,'Depression Treatment'!F$38:I$41,3,FALSE)+(1-T195)*VLOOKUP(N195,'Depression Treatment'!F$38:I$41,4,FALSE))+(1-U195)*(T195*VLOOKUP(N195,'Depression Treatment'!F$43:I$46,3,FALSE)+(1-T195)*VLOOKUP(N195,'Depression Treatment'!F$43:I$46,4,FALSE)))</f>
        <v>#VALUE!</v>
      </c>
      <c r="W195" s="33">
        <f t="shared" ca="1" si="22"/>
        <v>0</v>
      </c>
    </row>
    <row r="196" spans="1:23" x14ac:dyDescent="0.3">
      <c r="A196">
        <f t="shared" si="23"/>
        <v>194</v>
      </c>
      <c r="B196" s="15" t="str">
        <f ca="1">_xlfn.XLOOKUP(OFFSET('Survey Data'!$A$2,A196,0),Key!A$2:A$5,Key!B$2:B$5,"")</f>
        <v/>
      </c>
      <c r="C196" s="15">
        <f ca="1">_xlfn.XLOOKUP(OFFSET('Survey Data'!B$2,$A196,0),Key!$D$2:$D$6,Key!$E$2:$E$6,-25)</f>
        <v>-25</v>
      </c>
      <c r="D196" s="15">
        <f ca="1">_xlfn.XLOOKUP(OFFSET('Survey Data'!C$2,$A196,0),Key!$D$2:$D$6,Key!$E$2:$E$6,-25)</f>
        <v>-25</v>
      </c>
      <c r="E196" s="15">
        <f ca="1">_xlfn.XLOOKUP(OFFSET('Survey Data'!D$2,$A196,0),Key!$D$2:$D$6,Key!$E$2:$E$6,-25)</f>
        <v>-25</v>
      </c>
      <c r="F196" s="15">
        <f ca="1">_xlfn.XLOOKUP(OFFSET('Survey Data'!E$2,$A196,0),Key!$D$2:$D$6,Key!$E$2:$E$6,-25)</f>
        <v>-25</v>
      </c>
      <c r="G196" s="15">
        <f ca="1">_xlfn.XLOOKUP(OFFSET('Survey Data'!F$2,$A196,0),Key!$D$2:$D$6,Key!$E$2:$E$6,-25)</f>
        <v>-25</v>
      </c>
      <c r="H196" s="15">
        <f ca="1">_xlfn.XLOOKUP(OFFSET('Survey Data'!G$2,$A196,0),Key!$D$2:$D$6,Key!$E$2:$E$6,-25)</f>
        <v>-25</v>
      </c>
      <c r="I196" s="15">
        <f ca="1">OFFSET('Survey Data'!$H$2,A196,0)</f>
        <v>0</v>
      </c>
      <c r="J196" s="15" t="str">
        <f ca="1">_xlfn.XLOOKUP(OFFSET('Survey Data'!$R$2,A196,0),Key!$G$2:$G$3,Key!$H$2:$H$3,"")</f>
        <v/>
      </c>
      <c r="L196">
        <f t="shared" ref="L196:L259" ca="1" si="24">SUM(C196:H196)</f>
        <v>-150</v>
      </c>
      <c r="M196">
        <f t="shared" ref="M196:M259" ca="1" si="25">IF(OR(I196="",I196="."),0,I196)</f>
        <v>0</v>
      </c>
      <c r="N196" t="e">
        <f ca="1">VLOOKUP(M196,Key!J$2:K$101,2,FALSE)</f>
        <v>#N/A</v>
      </c>
      <c r="O196" t="e" cm="1">
        <f t="array" ref="O196">_xlfn.IFS(COUNTIF('Survey Data'!J196:P196,"Yes")&gt;1,4,'Survey Data'!P196="Yes",1,'Survey Data'!L196="Yes",2,'Survey Data'!M196="Yes",3,'Survey Data'!J196="Yes",4,'Survey Data'!K196="Yes",4,'Survey Data'!N196="Yes",4)</f>
        <v>#N/A</v>
      </c>
      <c r="P196" t="e">
        <f t="shared" ref="P196:P259" ca="1" si="26">_xlfn.NUMBERVALUE(CONCATENATE(Q196,N196,O196))</f>
        <v>#N/A</v>
      </c>
      <c r="Q196">
        <f t="shared" ref="Q196:Q259" ca="1" si="27">IF(J196="",1,J196)</f>
        <v>1</v>
      </c>
      <c r="R196" t="b">
        <f t="shared" ref="R196:R259" ca="1" si="28">OR(B196="",B196=".",L196&lt;0,L196&gt;24,M196&lt;18,M196&gt;117,_xlfn.IFNA(O196,0)&lt;1)</f>
        <v>1</v>
      </c>
      <c r="S196" t="str">
        <f t="shared" ref="S196:S259" ca="1" si="29">IF(NOT(R196),IF(L196&gt;8,1,0),"")</f>
        <v/>
      </c>
      <c r="T196" t="e">
        <f ca="1">_xlfn.XLOOKUP(P196,'Depression Treatment'!A$2:A$33,'Depression Treatment'!I$2:I$33,0)*S196</f>
        <v>#N/A</v>
      </c>
      <c r="U196">
        <f>IF(LEFT('Survey Data'!I196,8)="Employed",1,0)</f>
        <v>0</v>
      </c>
      <c r="V196" s="33" t="e">
        <f ca="1">S196*(U196*(T196*VLOOKUP(N196,'Depression Treatment'!F$38:I$41,3,FALSE)+(1-T196)*VLOOKUP(N196,'Depression Treatment'!F$38:I$41,4,FALSE))+(1-U196)*(T196*VLOOKUP(N196,'Depression Treatment'!F$43:I$46,3,FALSE)+(1-T196)*VLOOKUP(N196,'Depression Treatment'!F$43:I$46,4,FALSE)))</f>
        <v>#VALUE!</v>
      </c>
      <c r="W196" s="33">
        <f t="shared" ref="W196:W259" ca="1" si="30">IF(R196,0,IF(ISNUMBER(V196),V196,0))</f>
        <v>0</v>
      </c>
    </row>
    <row r="197" spans="1:23" x14ac:dyDescent="0.3">
      <c r="A197">
        <f t="shared" ref="A197:A260" si="31">A196+1</f>
        <v>195</v>
      </c>
      <c r="B197" s="15" t="str">
        <f ca="1">_xlfn.XLOOKUP(OFFSET('Survey Data'!$A$2,A197,0),Key!A$2:A$5,Key!B$2:B$5,"")</f>
        <v/>
      </c>
      <c r="C197" s="15">
        <f ca="1">_xlfn.XLOOKUP(OFFSET('Survey Data'!B$2,$A197,0),Key!$D$2:$D$6,Key!$E$2:$E$6,-25)</f>
        <v>-25</v>
      </c>
      <c r="D197" s="15">
        <f ca="1">_xlfn.XLOOKUP(OFFSET('Survey Data'!C$2,$A197,0),Key!$D$2:$D$6,Key!$E$2:$E$6,-25)</f>
        <v>-25</v>
      </c>
      <c r="E197" s="15">
        <f ca="1">_xlfn.XLOOKUP(OFFSET('Survey Data'!D$2,$A197,0),Key!$D$2:$D$6,Key!$E$2:$E$6,-25)</f>
        <v>-25</v>
      </c>
      <c r="F197" s="15">
        <f ca="1">_xlfn.XLOOKUP(OFFSET('Survey Data'!E$2,$A197,0),Key!$D$2:$D$6,Key!$E$2:$E$6,-25)</f>
        <v>-25</v>
      </c>
      <c r="G197" s="15">
        <f ca="1">_xlfn.XLOOKUP(OFFSET('Survey Data'!F$2,$A197,0),Key!$D$2:$D$6,Key!$E$2:$E$6,-25)</f>
        <v>-25</v>
      </c>
      <c r="H197" s="15">
        <f ca="1">_xlfn.XLOOKUP(OFFSET('Survey Data'!G$2,$A197,0),Key!$D$2:$D$6,Key!$E$2:$E$6,-25)</f>
        <v>-25</v>
      </c>
      <c r="I197" s="15">
        <f ca="1">OFFSET('Survey Data'!$H$2,A197,0)</f>
        <v>0</v>
      </c>
      <c r="J197" s="15" t="str">
        <f ca="1">_xlfn.XLOOKUP(OFFSET('Survey Data'!$R$2,A197,0),Key!$G$2:$G$3,Key!$H$2:$H$3,"")</f>
        <v/>
      </c>
      <c r="L197">
        <f t="shared" ca="1" si="24"/>
        <v>-150</v>
      </c>
      <c r="M197">
        <f t="shared" ca="1" si="25"/>
        <v>0</v>
      </c>
      <c r="N197" t="e">
        <f ca="1">VLOOKUP(M197,Key!J$2:K$101,2,FALSE)</f>
        <v>#N/A</v>
      </c>
      <c r="O197" t="e" cm="1">
        <f t="array" ref="O197">_xlfn.IFS(COUNTIF('Survey Data'!J197:P197,"Yes")&gt;1,4,'Survey Data'!P197="Yes",1,'Survey Data'!L197="Yes",2,'Survey Data'!M197="Yes",3,'Survey Data'!J197="Yes",4,'Survey Data'!K197="Yes",4,'Survey Data'!N197="Yes",4)</f>
        <v>#N/A</v>
      </c>
      <c r="P197" t="e">
        <f t="shared" ca="1" si="26"/>
        <v>#N/A</v>
      </c>
      <c r="Q197">
        <f t="shared" ca="1" si="27"/>
        <v>1</v>
      </c>
      <c r="R197" t="b">
        <f t="shared" ca="1" si="28"/>
        <v>1</v>
      </c>
      <c r="S197" t="str">
        <f t="shared" ca="1" si="29"/>
        <v/>
      </c>
      <c r="T197" t="e">
        <f ca="1">_xlfn.XLOOKUP(P197,'Depression Treatment'!A$2:A$33,'Depression Treatment'!I$2:I$33,0)*S197</f>
        <v>#N/A</v>
      </c>
      <c r="U197">
        <f>IF(LEFT('Survey Data'!I197,8)="Employed",1,0)</f>
        <v>0</v>
      </c>
      <c r="V197" s="33" t="e">
        <f ca="1">S197*(U197*(T197*VLOOKUP(N197,'Depression Treatment'!F$38:I$41,3,FALSE)+(1-T197)*VLOOKUP(N197,'Depression Treatment'!F$38:I$41,4,FALSE))+(1-U197)*(T197*VLOOKUP(N197,'Depression Treatment'!F$43:I$46,3,FALSE)+(1-T197)*VLOOKUP(N197,'Depression Treatment'!F$43:I$46,4,FALSE)))</f>
        <v>#VALUE!</v>
      </c>
      <c r="W197" s="33">
        <f t="shared" ca="1" si="30"/>
        <v>0</v>
      </c>
    </row>
    <row r="198" spans="1:23" x14ac:dyDescent="0.3">
      <c r="A198">
        <f t="shared" si="31"/>
        <v>196</v>
      </c>
      <c r="B198" s="15" t="str">
        <f ca="1">_xlfn.XLOOKUP(OFFSET('Survey Data'!$A$2,A198,0),Key!A$2:A$5,Key!B$2:B$5,"")</f>
        <v/>
      </c>
      <c r="C198" s="15">
        <f ca="1">_xlfn.XLOOKUP(OFFSET('Survey Data'!B$2,$A198,0),Key!$D$2:$D$6,Key!$E$2:$E$6,-25)</f>
        <v>-25</v>
      </c>
      <c r="D198" s="15">
        <f ca="1">_xlfn.XLOOKUP(OFFSET('Survey Data'!C$2,$A198,0),Key!$D$2:$D$6,Key!$E$2:$E$6,-25)</f>
        <v>-25</v>
      </c>
      <c r="E198" s="15">
        <f ca="1">_xlfn.XLOOKUP(OFFSET('Survey Data'!D$2,$A198,0),Key!$D$2:$D$6,Key!$E$2:$E$6,-25)</f>
        <v>-25</v>
      </c>
      <c r="F198" s="15">
        <f ca="1">_xlfn.XLOOKUP(OFFSET('Survey Data'!E$2,$A198,0),Key!$D$2:$D$6,Key!$E$2:$E$6,-25)</f>
        <v>-25</v>
      </c>
      <c r="G198" s="15">
        <f ca="1">_xlfn.XLOOKUP(OFFSET('Survey Data'!F$2,$A198,0),Key!$D$2:$D$6,Key!$E$2:$E$6,-25)</f>
        <v>-25</v>
      </c>
      <c r="H198" s="15">
        <f ca="1">_xlfn.XLOOKUP(OFFSET('Survey Data'!G$2,$A198,0),Key!$D$2:$D$6,Key!$E$2:$E$6,-25)</f>
        <v>-25</v>
      </c>
      <c r="I198" s="15">
        <f ca="1">OFFSET('Survey Data'!$H$2,A198,0)</f>
        <v>0</v>
      </c>
      <c r="J198" s="15" t="str">
        <f ca="1">_xlfn.XLOOKUP(OFFSET('Survey Data'!$R$2,A198,0),Key!$G$2:$G$3,Key!$H$2:$H$3,"")</f>
        <v/>
      </c>
      <c r="L198">
        <f t="shared" ca="1" si="24"/>
        <v>-150</v>
      </c>
      <c r="M198">
        <f t="shared" ca="1" si="25"/>
        <v>0</v>
      </c>
      <c r="N198" t="e">
        <f ca="1">VLOOKUP(M198,Key!J$2:K$101,2,FALSE)</f>
        <v>#N/A</v>
      </c>
      <c r="O198" t="e" cm="1">
        <f t="array" ref="O198">_xlfn.IFS(COUNTIF('Survey Data'!J198:P198,"Yes")&gt;1,4,'Survey Data'!P198="Yes",1,'Survey Data'!L198="Yes",2,'Survey Data'!M198="Yes",3,'Survey Data'!J198="Yes",4,'Survey Data'!K198="Yes",4,'Survey Data'!N198="Yes",4)</f>
        <v>#N/A</v>
      </c>
      <c r="P198" t="e">
        <f t="shared" ca="1" si="26"/>
        <v>#N/A</v>
      </c>
      <c r="Q198">
        <f t="shared" ca="1" si="27"/>
        <v>1</v>
      </c>
      <c r="R198" t="b">
        <f t="shared" ca="1" si="28"/>
        <v>1</v>
      </c>
      <c r="S198" t="str">
        <f t="shared" ca="1" si="29"/>
        <v/>
      </c>
      <c r="T198" t="e">
        <f ca="1">_xlfn.XLOOKUP(P198,'Depression Treatment'!A$2:A$33,'Depression Treatment'!I$2:I$33,0)*S198</f>
        <v>#N/A</v>
      </c>
      <c r="U198">
        <f>IF(LEFT('Survey Data'!I198,8)="Employed",1,0)</f>
        <v>0</v>
      </c>
      <c r="V198" s="33" t="e">
        <f ca="1">S198*(U198*(T198*VLOOKUP(N198,'Depression Treatment'!F$38:I$41,3,FALSE)+(1-T198)*VLOOKUP(N198,'Depression Treatment'!F$38:I$41,4,FALSE))+(1-U198)*(T198*VLOOKUP(N198,'Depression Treatment'!F$43:I$46,3,FALSE)+(1-T198)*VLOOKUP(N198,'Depression Treatment'!F$43:I$46,4,FALSE)))</f>
        <v>#VALUE!</v>
      </c>
      <c r="W198" s="33">
        <f t="shared" ca="1" si="30"/>
        <v>0</v>
      </c>
    </row>
    <row r="199" spans="1:23" x14ac:dyDescent="0.3">
      <c r="A199">
        <f t="shared" si="31"/>
        <v>197</v>
      </c>
      <c r="B199" s="15" t="str">
        <f ca="1">_xlfn.XLOOKUP(OFFSET('Survey Data'!$A$2,A199,0),Key!A$2:A$5,Key!B$2:B$5,"")</f>
        <v/>
      </c>
      <c r="C199" s="15">
        <f ca="1">_xlfn.XLOOKUP(OFFSET('Survey Data'!B$2,$A199,0),Key!$D$2:$D$6,Key!$E$2:$E$6,-25)</f>
        <v>-25</v>
      </c>
      <c r="D199" s="15">
        <f ca="1">_xlfn.XLOOKUP(OFFSET('Survey Data'!C$2,$A199,0),Key!$D$2:$D$6,Key!$E$2:$E$6,-25)</f>
        <v>-25</v>
      </c>
      <c r="E199" s="15">
        <f ca="1">_xlfn.XLOOKUP(OFFSET('Survey Data'!D$2,$A199,0),Key!$D$2:$D$6,Key!$E$2:$E$6,-25)</f>
        <v>-25</v>
      </c>
      <c r="F199" s="15">
        <f ca="1">_xlfn.XLOOKUP(OFFSET('Survey Data'!E$2,$A199,0),Key!$D$2:$D$6,Key!$E$2:$E$6,-25)</f>
        <v>-25</v>
      </c>
      <c r="G199" s="15">
        <f ca="1">_xlfn.XLOOKUP(OFFSET('Survey Data'!F$2,$A199,0),Key!$D$2:$D$6,Key!$E$2:$E$6,-25)</f>
        <v>-25</v>
      </c>
      <c r="H199" s="15">
        <f ca="1">_xlfn.XLOOKUP(OFFSET('Survey Data'!G$2,$A199,0),Key!$D$2:$D$6,Key!$E$2:$E$6,-25)</f>
        <v>-25</v>
      </c>
      <c r="I199" s="15">
        <f ca="1">OFFSET('Survey Data'!$H$2,A199,0)</f>
        <v>0</v>
      </c>
      <c r="J199" s="15" t="str">
        <f ca="1">_xlfn.XLOOKUP(OFFSET('Survey Data'!$R$2,A199,0),Key!$G$2:$G$3,Key!$H$2:$H$3,"")</f>
        <v/>
      </c>
      <c r="L199">
        <f t="shared" ca="1" si="24"/>
        <v>-150</v>
      </c>
      <c r="M199">
        <f t="shared" ca="1" si="25"/>
        <v>0</v>
      </c>
      <c r="N199" t="e">
        <f ca="1">VLOOKUP(M199,Key!J$2:K$101,2,FALSE)</f>
        <v>#N/A</v>
      </c>
      <c r="O199" t="e" cm="1">
        <f t="array" ref="O199">_xlfn.IFS(COUNTIF('Survey Data'!J199:P199,"Yes")&gt;1,4,'Survey Data'!P199="Yes",1,'Survey Data'!L199="Yes",2,'Survey Data'!M199="Yes",3,'Survey Data'!J199="Yes",4,'Survey Data'!K199="Yes",4,'Survey Data'!N199="Yes",4)</f>
        <v>#N/A</v>
      </c>
      <c r="P199" t="e">
        <f t="shared" ca="1" si="26"/>
        <v>#N/A</v>
      </c>
      <c r="Q199">
        <f t="shared" ca="1" si="27"/>
        <v>1</v>
      </c>
      <c r="R199" t="b">
        <f t="shared" ca="1" si="28"/>
        <v>1</v>
      </c>
      <c r="S199" t="str">
        <f t="shared" ca="1" si="29"/>
        <v/>
      </c>
      <c r="T199" t="e">
        <f ca="1">_xlfn.XLOOKUP(P199,'Depression Treatment'!A$2:A$33,'Depression Treatment'!I$2:I$33,0)*S199</f>
        <v>#N/A</v>
      </c>
      <c r="U199">
        <f>IF(LEFT('Survey Data'!I199,8)="Employed",1,0)</f>
        <v>0</v>
      </c>
      <c r="V199" s="33" t="e">
        <f ca="1">S199*(U199*(T199*VLOOKUP(N199,'Depression Treatment'!F$38:I$41,3,FALSE)+(1-T199)*VLOOKUP(N199,'Depression Treatment'!F$38:I$41,4,FALSE))+(1-U199)*(T199*VLOOKUP(N199,'Depression Treatment'!F$43:I$46,3,FALSE)+(1-T199)*VLOOKUP(N199,'Depression Treatment'!F$43:I$46,4,FALSE)))</f>
        <v>#VALUE!</v>
      </c>
      <c r="W199" s="33">
        <f t="shared" ca="1" si="30"/>
        <v>0</v>
      </c>
    </row>
    <row r="200" spans="1:23" x14ac:dyDescent="0.3">
      <c r="A200">
        <f t="shared" si="31"/>
        <v>198</v>
      </c>
      <c r="B200" s="15" t="str">
        <f ca="1">_xlfn.XLOOKUP(OFFSET('Survey Data'!$A$2,A200,0),Key!A$2:A$5,Key!B$2:B$5,"")</f>
        <v/>
      </c>
      <c r="C200" s="15">
        <f ca="1">_xlfn.XLOOKUP(OFFSET('Survey Data'!B$2,$A200,0),Key!$D$2:$D$6,Key!$E$2:$E$6,-25)</f>
        <v>-25</v>
      </c>
      <c r="D200" s="15">
        <f ca="1">_xlfn.XLOOKUP(OFFSET('Survey Data'!C$2,$A200,0),Key!$D$2:$D$6,Key!$E$2:$E$6,-25)</f>
        <v>-25</v>
      </c>
      <c r="E200" s="15">
        <f ca="1">_xlfn.XLOOKUP(OFFSET('Survey Data'!D$2,$A200,0),Key!$D$2:$D$6,Key!$E$2:$E$6,-25)</f>
        <v>-25</v>
      </c>
      <c r="F200" s="15">
        <f ca="1">_xlfn.XLOOKUP(OFFSET('Survey Data'!E$2,$A200,0),Key!$D$2:$D$6,Key!$E$2:$E$6,-25)</f>
        <v>-25</v>
      </c>
      <c r="G200" s="15">
        <f ca="1">_xlfn.XLOOKUP(OFFSET('Survey Data'!F$2,$A200,0),Key!$D$2:$D$6,Key!$E$2:$E$6,-25)</f>
        <v>-25</v>
      </c>
      <c r="H200" s="15">
        <f ca="1">_xlfn.XLOOKUP(OFFSET('Survey Data'!G$2,$A200,0),Key!$D$2:$D$6,Key!$E$2:$E$6,-25)</f>
        <v>-25</v>
      </c>
      <c r="I200" s="15">
        <f ca="1">OFFSET('Survey Data'!$H$2,A200,0)</f>
        <v>0</v>
      </c>
      <c r="J200" s="15" t="str">
        <f ca="1">_xlfn.XLOOKUP(OFFSET('Survey Data'!$R$2,A200,0),Key!$G$2:$G$3,Key!$H$2:$H$3,"")</f>
        <v/>
      </c>
      <c r="L200">
        <f t="shared" ca="1" si="24"/>
        <v>-150</v>
      </c>
      <c r="M200">
        <f t="shared" ca="1" si="25"/>
        <v>0</v>
      </c>
      <c r="N200" t="e">
        <f ca="1">VLOOKUP(M200,Key!J$2:K$101,2,FALSE)</f>
        <v>#N/A</v>
      </c>
      <c r="O200" t="e" cm="1">
        <f t="array" ref="O200">_xlfn.IFS(COUNTIF('Survey Data'!J200:P200,"Yes")&gt;1,4,'Survey Data'!P200="Yes",1,'Survey Data'!L200="Yes",2,'Survey Data'!M200="Yes",3,'Survey Data'!J200="Yes",4,'Survey Data'!K200="Yes",4,'Survey Data'!N200="Yes",4)</f>
        <v>#N/A</v>
      </c>
      <c r="P200" t="e">
        <f t="shared" ca="1" si="26"/>
        <v>#N/A</v>
      </c>
      <c r="Q200">
        <f t="shared" ca="1" si="27"/>
        <v>1</v>
      </c>
      <c r="R200" t="b">
        <f t="shared" ca="1" si="28"/>
        <v>1</v>
      </c>
      <c r="S200" t="str">
        <f t="shared" ca="1" si="29"/>
        <v/>
      </c>
      <c r="T200" t="e">
        <f ca="1">_xlfn.XLOOKUP(P200,'Depression Treatment'!A$2:A$33,'Depression Treatment'!I$2:I$33,0)*S200</f>
        <v>#N/A</v>
      </c>
      <c r="U200">
        <f>IF(LEFT('Survey Data'!I200,8)="Employed",1,0)</f>
        <v>0</v>
      </c>
      <c r="V200" s="33" t="e">
        <f ca="1">S200*(U200*(T200*VLOOKUP(N200,'Depression Treatment'!F$38:I$41,3,FALSE)+(1-T200)*VLOOKUP(N200,'Depression Treatment'!F$38:I$41,4,FALSE))+(1-U200)*(T200*VLOOKUP(N200,'Depression Treatment'!F$43:I$46,3,FALSE)+(1-T200)*VLOOKUP(N200,'Depression Treatment'!F$43:I$46,4,FALSE)))</f>
        <v>#VALUE!</v>
      </c>
      <c r="W200" s="33">
        <f t="shared" ca="1" si="30"/>
        <v>0</v>
      </c>
    </row>
    <row r="201" spans="1:23" x14ac:dyDescent="0.3">
      <c r="A201">
        <f t="shared" si="31"/>
        <v>199</v>
      </c>
      <c r="B201" s="15" t="str">
        <f ca="1">_xlfn.XLOOKUP(OFFSET('Survey Data'!$A$2,A201,0),Key!A$2:A$5,Key!B$2:B$5,"")</f>
        <v/>
      </c>
      <c r="C201" s="15">
        <f ca="1">_xlfn.XLOOKUP(OFFSET('Survey Data'!B$2,$A201,0),Key!$D$2:$D$6,Key!$E$2:$E$6,-25)</f>
        <v>-25</v>
      </c>
      <c r="D201" s="15">
        <f ca="1">_xlfn.XLOOKUP(OFFSET('Survey Data'!C$2,$A201,0),Key!$D$2:$D$6,Key!$E$2:$E$6,-25)</f>
        <v>-25</v>
      </c>
      <c r="E201" s="15">
        <f ca="1">_xlfn.XLOOKUP(OFFSET('Survey Data'!D$2,$A201,0),Key!$D$2:$D$6,Key!$E$2:$E$6,-25)</f>
        <v>-25</v>
      </c>
      <c r="F201" s="15">
        <f ca="1">_xlfn.XLOOKUP(OFFSET('Survey Data'!E$2,$A201,0),Key!$D$2:$D$6,Key!$E$2:$E$6,-25)</f>
        <v>-25</v>
      </c>
      <c r="G201" s="15">
        <f ca="1">_xlfn.XLOOKUP(OFFSET('Survey Data'!F$2,$A201,0),Key!$D$2:$D$6,Key!$E$2:$E$6,-25)</f>
        <v>-25</v>
      </c>
      <c r="H201" s="15">
        <f ca="1">_xlfn.XLOOKUP(OFFSET('Survey Data'!G$2,$A201,0),Key!$D$2:$D$6,Key!$E$2:$E$6,-25)</f>
        <v>-25</v>
      </c>
      <c r="I201" s="15">
        <f ca="1">OFFSET('Survey Data'!$H$2,A201,0)</f>
        <v>0</v>
      </c>
      <c r="J201" s="15" t="str">
        <f ca="1">_xlfn.XLOOKUP(OFFSET('Survey Data'!$R$2,A201,0),Key!$G$2:$G$3,Key!$H$2:$H$3,"")</f>
        <v/>
      </c>
      <c r="L201">
        <f t="shared" ca="1" si="24"/>
        <v>-150</v>
      </c>
      <c r="M201">
        <f t="shared" ca="1" si="25"/>
        <v>0</v>
      </c>
      <c r="N201" t="e">
        <f ca="1">VLOOKUP(M201,Key!J$2:K$101,2,FALSE)</f>
        <v>#N/A</v>
      </c>
      <c r="O201" t="e" cm="1">
        <f t="array" ref="O201">_xlfn.IFS(COUNTIF('Survey Data'!J201:P201,"Yes")&gt;1,4,'Survey Data'!P201="Yes",1,'Survey Data'!L201="Yes",2,'Survey Data'!M201="Yes",3,'Survey Data'!J201="Yes",4,'Survey Data'!K201="Yes",4,'Survey Data'!N201="Yes",4)</f>
        <v>#N/A</v>
      </c>
      <c r="P201" t="e">
        <f t="shared" ca="1" si="26"/>
        <v>#N/A</v>
      </c>
      <c r="Q201">
        <f t="shared" ca="1" si="27"/>
        <v>1</v>
      </c>
      <c r="R201" t="b">
        <f t="shared" ca="1" si="28"/>
        <v>1</v>
      </c>
      <c r="S201" t="str">
        <f t="shared" ca="1" si="29"/>
        <v/>
      </c>
      <c r="T201" t="e">
        <f ca="1">_xlfn.XLOOKUP(P201,'Depression Treatment'!A$2:A$33,'Depression Treatment'!I$2:I$33,0)*S201</f>
        <v>#N/A</v>
      </c>
      <c r="U201">
        <f>IF(LEFT('Survey Data'!I201,8)="Employed",1,0)</f>
        <v>0</v>
      </c>
      <c r="V201" s="33" t="e">
        <f ca="1">S201*(U201*(T201*VLOOKUP(N201,'Depression Treatment'!F$38:I$41,3,FALSE)+(1-T201)*VLOOKUP(N201,'Depression Treatment'!F$38:I$41,4,FALSE))+(1-U201)*(T201*VLOOKUP(N201,'Depression Treatment'!F$43:I$46,3,FALSE)+(1-T201)*VLOOKUP(N201,'Depression Treatment'!F$43:I$46,4,FALSE)))</f>
        <v>#VALUE!</v>
      </c>
      <c r="W201" s="33">
        <f t="shared" ca="1" si="30"/>
        <v>0</v>
      </c>
    </row>
    <row r="202" spans="1:23" x14ac:dyDescent="0.3">
      <c r="A202">
        <f t="shared" si="31"/>
        <v>200</v>
      </c>
      <c r="B202" s="15" t="str">
        <f ca="1">_xlfn.XLOOKUP(OFFSET('Survey Data'!$A$2,A202,0),Key!A$2:A$5,Key!B$2:B$5,"")</f>
        <v/>
      </c>
      <c r="C202" s="15">
        <f ca="1">_xlfn.XLOOKUP(OFFSET('Survey Data'!B$2,$A202,0),Key!$D$2:$D$6,Key!$E$2:$E$6,-25)</f>
        <v>-25</v>
      </c>
      <c r="D202" s="15">
        <f ca="1">_xlfn.XLOOKUP(OFFSET('Survey Data'!C$2,$A202,0),Key!$D$2:$D$6,Key!$E$2:$E$6,-25)</f>
        <v>-25</v>
      </c>
      <c r="E202" s="15">
        <f ca="1">_xlfn.XLOOKUP(OFFSET('Survey Data'!D$2,$A202,0),Key!$D$2:$D$6,Key!$E$2:$E$6,-25)</f>
        <v>-25</v>
      </c>
      <c r="F202" s="15">
        <f ca="1">_xlfn.XLOOKUP(OFFSET('Survey Data'!E$2,$A202,0),Key!$D$2:$D$6,Key!$E$2:$E$6,-25)</f>
        <v>-25</v>
      </c>
      <c r="G202" s="15">
        <f ca="1">_xlfn.XLOOKUP(OFFSET('Survey Data'!F$2,$A202,0),Key!$D$2:$D$6,Key!$E$2:$E$6,-25)</f>
        <v>-25</v>
      </c>
      <c r="H202" s="15">
        <f ca="1">_xlfn.XLOOKUP(OFFSET('Survey Data'!G$2,$A202,0),Key!$D$2:$D$6,Key!$E$2:$E$6,-25)</f>
        <v>-25</v>
      </c>
      <c r="I202" s="15">
        <f ca="1">OFFSET('Survey Data'!$H$2,A202,0)</f>
        <v>0</v>
      </c>
      <c r="J202" s="15" t="str">
        <f ca="1">_xlfn.XLOOKUP(OFFSET('Survey Data'!$R$2,A202,0),Key!$G$2:$G$3,Key!$H$2:$H$3,"")</f>
        <v/>
      </c>
      <c r="L202">
        <f t="shared" ca="1" si="24"/>
        <v>-150</v>
      </c>
      <c r="M202">
        <f t="shared" ca="1" si="25"/>
        <v>0</v>
      </c>
      <c r="N202" t="e">
        <f ca="1">VLOOKUP(M202,Key!J$2:K$101,2,FALSE)</f>
        <v>#N/A</v>
      </c>
      <c r="O202" t="e" cm="1">
        <f t="array" ref="O202">_xlfn.IFS(COUNTIF('Survey Data'!J202:P202,"Yes")&gt;1,4,'Survey Data'!P202="Yes",1,'Survey Data'!L202="Yes",2,'Survey Data'!M202="Yes",3,'Survey Data'!J202="Yes",4,'Survey Data'!K202="Yes",4,'Survey Data'!N202="Yes",4)</f>
        <v>#N/A</v>
      </c>
      <c r="P202" t="e">
        <f t="shared" ca="1" si="26"/>
        <v>#N/A</v>
      </c>
      <c r="Q202">
        <f t="shared" ca="1" si="27"/>
        <v>1</v>
      </c>
      <c r="R202" t="b">
        <f t="shared" ca="1" si="28"/>
        <v>1</v>
      </c>
      <c r="S202" t="str">
        <f t="shared" ca="1" si="29"/>
        <v/>
      </c>
      <c r="T202" t="e">
        <f ca="1">_xlfn.XLOOKUP(P202,'Depression Treatment'!A$2:A$33,'Depression Treatment'!I$2:I$33,0)*S202</f>
        <v>#N/A</v>
      </c>
      <c r="U202">
        <f>IF(LEFT('Survey Data'!I202,8)="Employed",1,0)</f>
        <v>0</v>
      </c>
      <c r="V202" s="33" t="e">
        <f ca="1">S202*(U202*(T202*VLOOKUP(N202,'Depression Treatment'!F$38:I$41,3,FALSE)+(1-T202)*VLOOKUP(N202,'Depression Treatment'!F$38:I$41,4,FALSE))+(1-U202)*(T202*VLOOKUP(N202,'Depression Treatment'!F$43:I$46,3,FALSE)+(1-T202)*VLOOKUP(N202,'Depression Treatment'!F$43:I$46,4,FALSE)))</f>
        <v>#VALUE!</v>
      </c>
      <c r="W202" s="33">
        <f t="shared" ca="1" si="30"/>
        <v>0</v>
      </c>
    </row>
    <row r="203" spans="1:23" x14ac:dyDescent="0.3">
      <c r="A203">
        <f t="shared" si="31"/>
        <v>201</v>
      </c>
      <c r="B203" s="15" t="str">
        <f ca="1">_xlfn.XLOOKUP(OFFSET('Survey Data'!$A$2,A203,0),Key!A$2:A$5,Key!B$2:B$5,"")</f>
        <v/>
      </c>
      <c r="C203" s="15">
        <f ca="1">_xlfn.XLOOKUP(OFFSET('Survey Data'!B$2,$A203,0),Key!$D$2:$D$6,Key!$E$2:$E$6,-25)</f>
        <v>-25</v>
      </c>
      <c r="D203" s="15">
        <f ca="1">_xlfn.XLOOKUP(OFFSET('Survey Data'!C$2,$A203,0),Key!$D$2:$D$6,Key!$E$2:$E$6,-25)</f>
        <v>-25</v>
      </c>
      <c r="E203" s="15">
        <f ca="1">_xlfn.XLOOKUP(OFFSET('Survey Data'!D$2,$A203,0),Key!$D$2:$D$6,Key!$E$2:$E$6,-25)</f>
        <v>-25</v>
      </c>
      <c r="F203" s="15">
        <f ca="1">_xlfn.XLOOKUP(OFFSET('Survey Data'!E$2,$A203,0),Key!$D$2:$D$6,Key!$E$2:$E$6,-25)</f>
        <v>-25</v>
      </c>
      <c r="G203" s="15">
        <f ca="1">_xlfn.XLOOKUP(OFFSET('Survey Data'!F$2,$A203,0),Key!$D$2:$D$6,Key!$E$2:$E$6,-25)</f>
        <v>-25</v>
      </c>
      <c r="H203" s="15">
        <f ca="1">_xlfn.XLOOKUP(OFFSET('Survey Data'!G$2,$A203,0),Key!$D$2:$D$6,Key!$E$2:$E$6,-25)</f>
        <v>-25</v>
      </c>
      <c r="I203" s="15">
        <f ca="1">OFFSET('Survey Data'!$H$2,A203,0)</f>
        <v>0</v>
      </c>
      <c r="J203" s="15" t="str">
        <f ca="1">_xlfn.XLOOKUP(OFFSET('Survey Data'!$R$2,A203,0),Key!$G$2:$G$3,Key!$H$2:$H$3,"")</f>
        <v/>
      </c>
      <c r="L203">
        <f t="shared" ca="1" si="24"/>
        <v>-150</v>
      </c>
      <c r="M203">
        <f t="shared" ca="1" si="25"/>
        <v>0</v>
      </c>
      <c r="N203" t="e">
        <f ca="1">VLOOKUP(M203,Key!J$2:K$101,2,FALSE)</f>
        <v>#N/A</v>
      </c>
      <c r="O203" t="e" cm="1">
        <f t="array" ref="O203">_xlfn.IFS(COUNTIF('Survey Data'!J203:P203,"Yes")&gt;1,4,'Survey Data'!P203="Yes",1,'Survey Data'!L203="Yes",2,'Survey Data'!M203="Yes",3,'Survey Data'!J203="Yes",4,'Survey Data'!K203="Yes",4,'Survey Data'!N203="Yes",4)</f>
        <v>#N/A</v>
      </c>
      <c r="P203" t="e">
        <f t="shared" ca="1" si="26"/>
        <v>#N/A</v>
      </c>
      <c r="Q203">
        <f t="shared" ca="1" si="27"/>
        <v>1</v>
      </c>
      <c r="R203" t="b">
        <f t="shared" ca="1" si="28"/>
        <v>1</v>
      </c>
      <c r="S203" t="str">
        <f t="shared" ca="1" si="29"/>
        <v/>
      </c>
      <c r="T203" t="e">
        <f ca="1">_xlfn.XLOOKUP(P203,'Depression Treatment'!A$2:A$33,'Depression Treatment'!I$2:I$33,0)*S203</f>
        <v>#N/A</v>
      </c>
      <c r="U203">
        <f>IF(LEFT('Survey Data'!I203,8)="Employed",1,0)</f>
        <v>0</v>
      </c>
      <c r="V203" s="33" t="e">
        <f ca="1">S203*(U203*(T203*VLOOKUP(N203,'Depression Treatment'!F$38:I$41,3,FALSE)+(1-T203)*VLOOKUP(N203,'Depression Treatment'!F$38:I$41,4,FALSE))+(1-U203)*(T203*VLOOKUP(N203,'Depression Treatment'!F$43:I$46,3,FALSE)+(1-T203)*VLOOKUP(N203,'Depression Treatment'!F$43:I$46,4,FALSE)))</f>
        <v>#VALUE!</v>
      </c>
      <c r="W203" s="33">
        <f t="shared" ca="1" si="30"/>
        <v>0</v>
      </c>
    </row>
    <row r="204" spans="1:23" x14ac:dyDescent="0.3">
      <c r="A204">
        <f t="shared" si="31"/>
        <v>202</v>
      </c>
      <c r="B204" s="15" t="str">
        <f ca="1">_xlfn.XLOOKUP(OFFSET('Survey Data'!$A$2,A204,0),Key!A$2:A$5,Key!B$2:B$5,"")</f>
        <v/>
      </c>
      <c r="C204" s="15">
        <f ca="1">_xlfn.XLOOKUP(OFFSET('Survey Data'!B$2,$A204,0),Key!$D$2:$D$6,Key!$E$2:$E$6,-25)</f>
        <v>-25</v>
      </c>
      <c r="D204" s="15">
        <f ca="1">_xlfn.XLOOKUP(OFFSET('Survey Data'!C$2,$A204,0),Key!$D$2:$D$6,Key!$E$2:$E$6,-25)</f>
        <v>-25</v>
      </c>
      <c r="E204" s="15">
        <f ca="1">_xlfn.XLOOKUP(OFFSET('Survey Data'!D$2,$A204,0),Key!$D$2:$D$6,Key!$E$2:$E$6,-25)</f>
        <v>-25</v>
      </c>
      <c r="F204" s="15">
        <f ca="1">_xlfn.XLOOKUP(OFFSET('Survey Data'!E$2,$A204,0),Key!$D$2:$D$6,Key!$E$2:$E$6,-25)</f>
        <v>-25</v>
      </c>
      <c r="G204" s="15">
        <f ca="1">_xlfn.XLOOKUP(OFFSET('Survey Data'!F$2,$A204,0),Key!$D$2:$D$6,Key!$E$2:$E$6,-25)</f>
        <v>-25</v>
      </c>
      <c r="H204" s="15">
        <f ca="1">_xlfn.XLOOKUP(OFFSET('Survey Data'!G$2,$A204,0),Key!$D$2:$D$6,Key!$E$2:$E$6,-25)</f>
        <v>-25</v>
      </c>
      <c r="I204" s="15">
        <f ca="1">OFFSET('Survey Data'!$H$2,A204,0)</f>
        <v>0</v>
      </c>
      <c r="J204" s="15" t="str">
        <f ca="1">_xlfn.XLOOKUP(OFFSET('Survey Data'!$R$2,A204,0),Key!$G$2:$G$3,Key!$H$2:$H$3,"")</f>
        <v/>
      </c>
      <c r="L204">
        <f t="shared" ca="1" si="24"/>
        <v>-150</v>
      </c>
      <c r="M204">
        <f t="shared" ca="1" si="25"/>
        <v>0</v>
      </c>
      <c r="N204" t="e">
        <f ca="1">VLOOKUP(M204,Key!J$2:K$101,2,FALSE)</f>
        <v>#N/A</v>
      </c>
      <c r="O204" t="e" cm="1">
        <f t="array" ref="O204">_xlfn.IFS(COUNTIF('Survey Data'!J204:P204,"Yes")&gt;1,4,'Survey Data'!P204="Yes",1,'Survey Data'!L204="Yes",2,'Survey Data'!M204="Yes",3,'Survey Data'!J204="Yes",4,'Survey Data'!K204="Yes",4,'Survey Data'!N204="Yes",4)</f>
        <v>#N/A</v>
      </c>
      <c r="P204" t="e">
        <f t="shared" ca="1" si="26"/>
        <v>#N/A</v>
      </c>
      <c r="Q204">
        <f t="shared" ca="1" si="27"/>
        <v>1</v>
      </c>
      <c r="R204" t="b">
        <f t="shared" ca="1" si="28"/>
        <v>1</v>
      </c>
      <c r="S204" t="str">
        <f t="shared" ca="1" si="29"/>
        <v/>
      </c>
      <c r="T204" t="e">
        <f ca="1">_xlfn.XLOOKUP(P204,'Depression Treatment'!A$2:A$33,'Depression Treatment'!I$2:I$33,0)*S204</f>
        <v>#N/A</v>
      </c>
      <c r="U204">
        <f>IF(LEFT('Survey Data'!I204,8)="Employed",1,0)</f>
        <v>0</v>
      </c>
      <c r="V204" s="33" t="e">
        <f ca="1">S204*(U204*(T204*VLOOKUP(N204,'Depression Treatment'!F$38:I$41,3,FALSE)+(1-T204)*VLOOKUP(N204,'Depression Treatment'!F$38:I$41,4,FALSE))+(1-U204)*(T204*VLOOKUP(N204,'Depression Treatment'!F$43:I$46,3,FALSE)+(1-T204)*VLOOKUP(N204,'Depression Treatment'!F$43:I$46,4,FALSE)))</f>
        <v>#VALUE!</v>
      </c>
      <c r="W204" s="33">
        <f t="shared" ca="1" si="30"/>
        <v>0</v>
      </c>
    </row>
    <row r="205" spans="1:23" x14ac:dyDescent="0.3">
      <c r="A205">
        <f t="shared" si="31"/>
        <v>203</v>
      </c>
      <c r="B205" s="15" t="str">
        <f ca="1">_xlfn.XLOOKUP(OFFSET('Survey Data'!$A$2,A205,0),Key!A$2:A$5,Key!B$2:B$5,"")</f>
        <v/>
      </c>
      <c r="C205" s="15">
        <f ca="1">_xlfn.XLOOKUP(OFFSET('Survey Data'!B$2,$A205,0),Key!$D$2:$D$6,Key!$E$2:$E$6,-25)</f>
        <v>-25</v>
      </c>
      <c r="D205" s="15">
        <f ca="1">_xlfn.XLOOKUP(OFFSET('Survey Data'!C$2,$A205,0),Key!$D$2:$D$6,Key!$E$2:$E$6,-25)</f>
        <v>-25</v>
      </c>
      <c r="E205" s="15">
        <f ca="1">_xlfn.XLOOKUP(OFFSET('Survey Data'!D$2,$A205,0),Key!$D$2:$D$6,Key!$E$2:$E$6,-25)</f>
        <v>-25</v>
      </c>
      <c r="F205" s="15">
        <f ca="1">_xlfn.XLOOKUP(OFFSET('Survey Data'!E$2,$A205,0),Key!$D$2:$D$6,Key!$E$2:$E$6,-25)</f>
        <v>-25</v>
      </c>
      <c r="G205" s="15">
        <f ca="1">_xlfn.XLOOKUP(OFFSET('Survey Data'!F$2,$A205,0),Key!$D$2:$D$6,Key!$E$2:$E$6,-25)</f>
        <v>-25</v>
      </c>
      <c r="H205" s="15">
        <f ca="1">_xlfn.XLOOKUP(OFFSET('Survey Data'!G$2,$A205,0),Key!$D$2:$D$6,Key!$E$2:$E$6,-25)</f>
        <v>-25</v>
      </c>
      <c r="I205" s="15">
        <f ca="1">OFFSET('Survey Data'!$H$2,A205,0)</f>
        <v>0</v>
      </c>
      <c r="J205" s="15" t="str">
        <f ca="1">_xlfn.XLOOKUP(OFFSET('Survey Data'!$R$2,A205,0),Key!$G$2:$G$3,Key!$H$2:$H$3,"")</f>
        <v/>
      </c>
      <c r="L205">
        <f t="shared" ca="1" si="24"/>
        <v>-150</v>
      </c>
      <c r="M205">
        <f t="shared" ca="1" si="25"/>
        <v>0</v>
      </c>
      <c r="N205" t="e">
        <f ca="1">VLOOKUP(M205,Key!J$2:K$101,2,FALSE)</f>
        <v>#N/A</v>
      </c>
      <c r="O205" t="e" cm="1">
        <f t="array" ref="O205">_xlfn.IFS(COUNTIF('Survey Data'!J205:P205,"Yes")&gt;1,4,'Survey Data'!P205="Yes",1,'Survey Data'!L205="Yes",2,'Survey Data'!M205="Yes",3,'Survey Data'!J205="Yes",4,'Survey Data'!K205="Yes",4,'Survey Data'!N205="Yes",4)</f>
        <v>#N/A</v>
      </c>
      <c r="P205" t="e">
        <f t="shared" ca="1" si="26"/>
        <v>#N/A</v>
      </c>
      <c r="Q205">
        <f t="shared" ca="1" si="27"/>
        <v>1</v>
      </c>
      <c r="R205" t="b">
        <f t="shared" ca="1" si="28"/>
        <v>1</v>
      </c>
      <c r="S205" t="str">
        <f t="shared" ca="1" si="29"/>
        <v/>
      </c>
      <c r="T205" t="e">
        <f ca="1">_xlfn.XLOOKUP(P205,'Depression Treatment'!A$2:A$33,'Depression Treatment'!I$2:I$33,0)*S205</f>
        <v>#N/A</v>
      </c>
      <c r="U205">
        <f>IF(LEFT('Survey Data'!I205,8)="Employed",1,0)</f>
        <v>0</v>
      </c>
      <c r="V205" s="33" t="e">
        <f ca="1">S205*(U205*(T205*VLOOKUP(N205,'Depression Treatment'!F$38:I$41,3,FALSE)+(1-T205)*VLOOKUP(N205,'Depression Treatment'!F$38:I$41,4,FALSE))+(1-U205)*(T205*VLOOKUP(N205,'Depression Treatment'!F$43:I$46,3,FALSE)+(1-T205)*VLOOKUP(N205,'Depression Treatment'!F$43:I$46,4,FALSE)))</f>
        <v>#VALUE!</v>
      </c>
      <c r="W205" s="33">
        <f t="shared" ca="1" si="30"/>
        <v>0</v>
      </c>
    </row>
    <row r="206" spans="1:23" x14ac:dyDescent="0.3">
      <c r="A206">
        <f t="shared" si="31"/>
        <v>204</v>
      </c>
      <c r="B206" s="15" t="str">
        <f ca="1">_xlfn.XLOOKUP(OFFSET('Survey Data'!$A$2,A206,0),Key!A$2:A$5,Key!B$2:B$5,"")</f>
        <v/>
      </c>
      <c r="C206" s="15">
        <f ca="1">_xlfn.XLOOKUP(OFFSET('Survey Data'!B$2,$A206,0),Key!$D$2:$D$6,Key!$E$2:$E$6,-25)</f>
        <v>-25</v>
      </c>
      <c r="D206" s="15">
        <f ca="1">_xlfn.XLOOKUP(OFFSET('Survey Data'!C$2,$A206,0),Key!$D$2:$D$6,Key!$E$2:$E$6,-25)</f>
        <v>-25</v>
      </c>
      <c r="E206" s="15">
        <f ca="1">_xlfn.XLOOKUP(OFFSET('Survey Data'!D$2,$A206,0),Key!$D$2:$D$6,Key!$E$2:$E$6,-25)</f>
        <v>-25</v>
      </c>
      <c r="F206" s="15">
        <f ca="1">_xlfn.XLOOKUP(OFFSET('Survey Data'!E$2,$A206,0),Key!$D$2:$D$6,Key!$E$2:$E$6,-25)</f>
        <v>-25</v>
      </c>
      <c r="G206" s="15">
        <f ca="1">_xlfn.XLOOKUP(OFFSET('Survey Data'!F$2,$A206,0),Key!$D$2:$D$6,Key!$E$2:$E$6,-25)</f>
        <v>-25</v>
      </c>
      <c r="H206" s="15">
        <f ca="1">_xlfn.XLOOKUP(OFFSET('Survey Data'!G$2,$A206,0),Key!$D$2:$D$6,Key!$E$2:$E$6,-25)</f>
        <v>-25</v>
      </c>
      <c r="I206" s="15">
        <f ca="1">OFFSET('Survey Data'!$H$2,A206,0)</f>
        <v>0</v>
      </c>
      <c r="J206" s="15" t="str">
        <f ca="1">_xlfn.XLOOKUP(OFFSET('Survey Data'!$R$2,A206,0),Key!$G$2:$G$3,Key!$H$2:$H$3,"")</f>
        <v/>
      </c>
      <c r="L206">
        <f t="shared" ca="1" si="24"/>
        <v>-150</v>
      </c>
      <c r="M206">
        <f t="shared" ca="1" si="25"/>
        <v>0</v>
      </c>
      <c r="N206" t="e">
        <f ca="1">VLOOKUP(M206,Key!J$2:K$101,2,FALSE)</f>
        <v>#N/A</v>
      </c>
      <c r="O206" t="e" cm="1">
        <f t="array" ref="O206">_xlfn.IFS(COUNTIF('Survey Data'!J206:P206,"Yes")&gt;1,4,'Survey Data'!P206="Yes",1,'Survey Data'!L206="Yes",2,'Survey Data'!M206="Yes",3,'Survey Data'!J206="Yes",4,'Survey Data'!K206="Yes",4,'Survey Data'!N206="Yes",4)</f>
        <v>#N/A</v>
      </c>
      <c r="P206" t="e">
        <f t="shared" ca="1" si="26"/>
        <v>#N/A</v>
      </c>
      <c r="Q206">
        <f t="shared" ca="1" si="27"/>
        <v>1</v>
      </c>
      <c r="R206" t="b">
        <f t="shared" ca="1" si="28"/>
        <v>1</v>
      </c>
      <c r="S206" t="str">
        <f t="shared" ca="1" si="29"/>
        <v/>
      </c>
      <c r="T206" t="e">
        <f ca="1">_xlfn.XLOOKUP(P206,'Depression Treatment'!A$2:A$33,'Depression Treatment'!I$2:I$33,0)*S206</f>
        <v>#N/A</v>
      </c>
      <c r="U206">
        <f>IF(LEFT('Survey Data'!I206,8)="Employed",1,0)</f>
        <v>0</v>
      </c>
      <c r="V206" s="33" t="e">
        <f ca="1">S206*(U206*(T206*VLOOKUP(N206,'Depression Treatment'!F$38:I$41,3,FALSE)+(1-T206)*VLOOKUP(N206,'Depression Treatment'!F$38:I$41,4,FALSE))+(1-U206)*(T206*VLOOKUP(N206,'Depression Treatment'!F$43:I$46,3,FALSE)+(1-T206)*VLOOKUP(N206,'Depression Treatment'!F$43:I$46,4,FALSE)))</f>
        <v>#VALUE!</v>
      </c>
      <c r="W206" s="33">
        <f t="shared" ca="1" si="30"/>
        <v>0</v>
      </c>
    </row>
    <row r="207" spans="1:23" x14ac:dyDescent="0.3">
      <c r="A207">
        <f t="shared" si="31"/>
        <v>205</v>
      </c>
      <c r="B207" s="15" t="str">
        <f ca="1">_xlfn.XLOOKUP(OFFSET('Survey Data'!$A$2,A207,0),Key!A$2:A$5,Key!B$2:B$5,"")</f>
        <v/>
      </c>
      <c r="C207" s="15">
        <f ca="1">_xlfn.XLOOKUP(OFFSET('Survey Data'!B$2,$A207,0),Key!$D$2:$D$6,Key!$E$2:$E$6,-25)</f>
        <v>-25</v>
      </c>
      <c r="D207" s="15">
        <f ca="1">_xlfn.XLOOKUP(OFFSET('Survey Data'!C$2,$A207,0),Key!$D$2:$D$6,Key!$E$2:$E$6,-25)</f>
        <v>-25</v>
      </c>
      <c r="E207" s="15">
        <f ca="1">_xlfn.XLOOKUP(OFFSET('Survey Data'!D$2,$A207,0),Key!$D$2:$D$6,Key!$E$2:$E$6,-25)</f>
        <v>-25</v>
      </c>
      <c r="F207" s="15">
        <f ca="1">_xlfn.XLOOKUP(OFFSET('Survey Data'!E$2,$A207,0),Key!$D$2:$D$6,Key!$E$2:$E$6,-25)</f>
        <v>-25</v>
      </c>
      <c r="G207" s="15">
        <f ca="1">_xlfn.XLOOKUP(OFFSET('Survey Data'!F$2,$A207,0),Key!$D$2:$D$6,Key!$E$2:$E$6,-25)</f>
        <v>-25</v>
      </c>
      <c r="H207" s="15">
        <f ca="1">_xlfn.XLOOKUP(OFFSET('Survey Data'!G$2,$A207,0),Key!$D$2:$D$6,Key!$E$2:$E$6,-25)</f>
        <v>-25</v>
      </c>
      <c r="I207" s="15">
        <f ca="1">OFFSET('Survey Data'!$H$2,A207,0)</f>
        <v>0</v>
      </c>
      <c r="J207" s="15" t="str">
        <f ca="1">_xlfn.XLOOKUP(OFFSET('Survey Data'!$R$2,A207,0),Key!$G$2:$G$3,Key!$H$2:$H$3,"")</f>
        <v/>
      </c>
      <c r="L207">
        <f t="shared" ca="1" si="24"/>
        <v>-150</v>
      </c>
      <c r="M207">
        <f t="shared" ca="1" si="25"/>
        <v>0</v>
      </c>
      <c r="N207" t="e">
        <f ca="1">VLOOKUP(M207,Key!J$2:K$101,2,FALSE)</f>
        <v>#N/A</v>
      </c>
      <c r="O207" t="e" cm="1">
        <f t="array" ref="O207">_xlfn.IFS(COUNTIF('Survey Data'!J207:P207,"Yes")&gt;1,4,'Survey Data'!P207="Yes",1,'Survey Data'!L207="Yes",2,'Survey Data'!M207="Yes",3,'Survey Data'!J207="Yes",4,'Survey Data'!K207="Yes",4,'Survey Data'!N207="Yes",4)</f>
        <v>#N/A</v>
      </c>
      <c r="P207" t="e">
        <f t="shared" ca="1" si="26"/>
        <v>#N/A</v>
      </c>
      <c r="Q207">
        <f t="shared" ca="1" si="27"/>
        <v>1</v>
      </c>
      <c r="R207" t="b">
        <f t="shared" ca="1" si="28"/>
        <v>1</v>
      </c>
      <c r="S207" t="str">
        <f t="shared" ca="1" si="29"/>
        <v/>
      </c>
      <c r="T207" t="e">
        <f ca="1">_xlfn.XLOOKUP(P207,'Depression Treatment'!A$2:A$33,'Depression Treatment'!I$2:I$33,0)*S207</f>
        <v>#N/A</v>
      </c>
      <c r="U207">
        <f>IF(LEFT('Survey Data'!I207,8)="Employed",1,0)</f>
        <v>0</v>
      </c>
      <c r="V207" s="33" t="e">
        <f ca="1">S207*(U207*(T207*VLOOKUP(N207,'Depression Treatment'!F$38:I$41,3,FALSE)+(1-T207)*VLOOKUP(N207,'Depression Treatment'!F$38:I$41,4,FALSE))+(1-U207)*(T207*VLOOKUP(N207,'Depression Treatment'!F$43:I$46,3,FALSE)+(1-T207)*VLOOKUP(N207,'Depression Treatment'!F$43:I$46,4,FALSE)))</f>
        <v>#VALUE!</v>
      </c>
      <c r="W207" s="33">
        <f t="shared" ca="1" si="30"/>
        <v>0</v>
      </c>
    </row>
    <row r="208" spans="1:23" x14ac:dyDescent="0.3">
      <c r="A208">
        <f t="shared" si="31"/>
        <v>206</v>
      </c>
      <c r="B208" s="15" t="str">
        <f ca="1">_xlfn.XLOOKUP(OFFSET('Survey Data'!$A$2,A208,0),Key!A$2:A$5,Key!B$2:B$5,"")</f>
        <v/>
      </c>
      <c r="C208" s="15">
        <f ca="1">_xlfn.XLOOKUP(OFFSET('Survey Data'!B$2,$A208,0),Key!$D$2:$D$6,Key!$E$2:$E$6,-25)</f>
        <v>-25</v>
      </c>
      <c r="D208" s="15">
        <f ca="1">_xlfn.XLOOKUP(OFFSET('Survey Data'!C$2,$A208,0),Key!$D$2:$D$6,Key!$E$2:$E$6,-25)</f>
        <v>-25</v>
      </c>
      <c r="E208" s="15">
        <f ca="1">_xlfn.XLOOKUP(OFFSET('Survey Data'!D$2,$A208,0),Key!$D$2:$D$6,Key!$E$2:$E$6,-25)</f>
        <v>-25</v>
      </c>
      <c r="F208" s="15">
        <f ca="1">_xlfn.XLOOKUP(OFFSET('Survey Data'!E$2,$A208,0),Key!$D$2:$D$6,Key!$E$2:$E$6,-25)</f>
        <v>-25</v>
      </c>
      <c r="G208" s="15">
        <f ca="1">_xlfn.XLOOKUP(OFFSET('Survey Data'!F$2,$A208,0),Key!$D$2:$D$6,Key!$E$2:$E$6,-25)</f>
        <v>-25</v>
      </c>
      <c r="H208" s="15">
        <f ca="1">_xlfn.XLOOKUP(OFFSET('Survey Data'!G$2,$A208,0),Key!$D$2:$D$6,Key!$E$2:$E$6,-25)</f>
        <v>-25</v>
      </c>
      <c r="I208" s="15">
        <f ca="1">OFFSET('Survey Data'!$H$2,A208,0)</f>
        <v>0</v>
      </c>
      <c r="J208" s="15" t="str">
        <f ca="1">_xlfn.XLOOKUP(OFFSET('Survey Data'!$R$2,A208,0),Key!$G$2:$G$3,Key!$H$2:$H$3,"")</f>
        <v/>
      </c>
      <c r="L208">
        <f t="shared" ca="1" si="24"/>
        <v>-150</v>
      </c>
      <c r="M208">
        <f t="shared" ca="1" si="25"/>
        <v>0</v>
      </c>
      <c r="N208" t="e">
        <f ca="1">VLOOKUP(M208,Key!J$2:K$101,2,FALSE)</f>
        <v>#N/A</v>
      </c>
      <c r="O208" t="e" cm="1">
        <f t="array" ref="O208">_xlfn.IFS(COUNTIF('Survey Data'!J208:P208,"Yes")&gt;1,4,'Survey Data'!P208="Yes",1,'Survey Data'!L208="Yes",2,'Survey Data'!M208="Yes",3,'Survey Data'!J208="Yes",4,'Survey Data'!K208="Yes",4,'Survey Data'!N208="Yes",4)</f>
        <v>#N/A</v>
      </c>
      <c r="P208" t="e">
        <f t="shared" ca="1" si="26"/>
        <v>#N/A</v>
      </c>
      <c r="Q208">
        <f t="shared" ca="1" si="27"/>
        <v>1</v>
      </c>
      <c r="R208" t="b">
        <f t="shared" ca="1" si="28"/>
        <v>1</v>
      </c>
      <c r="S208" t="str">
        <f t="shared" ca="1" si="29"/>
        <v/>
      </c>
      <c r="T208" t="e">
        <f ca="1">_xlfn.XLOOKUP(P208,'Depression Treatment'!A$2:A$33,'Depression Treatment'!I$2:I$33,0)*S208</f>
        <v>#N/A</v>
      </c>
      <c r="U208">
        <f>IF(LEFT('Survey Data'!I208,8)="Employed",1,0)</f>
        <v>0</v>
      </c>
      <c r="V208" s="33" t="e">
        <f ca="1">S208*(U208*(T208*VLOOKUP(N208,'Depression Treatment'!F$38:I$41,3,FALSE)+(1-T208)*VLOOKUP(N208,'Depression Treatment'!F$38:I$41,4,FALSE))+(1-U208)*(T208*VLOOKUP(N208,'Depression Treatment'!F$43:I$46,3,FALSE)+(1-T208)*VLOOKUP(N208,'Depression Treatment'!F$43:I$46,4,FALSE)))</f>
        <v>#VALUE!</v>
      </c>
      <c r="W208" s="33">
        <f t="shared" ca="1" si="30"/>
        <v>0</v>
      </c>
    </row>
    <row r="209" spans="1:23" x14ac:dyDescent="0.3">
      <c r="A209">
        <f t="shared" si="31"/>
        <v>207</v>
      </c>
      <c r="B209" s="15" t="str">
        <f ca="1">_xlfn.XLOOKUP(OFFSET('Survey Data'!$A$2,A209,0),Key!A$2:A$5,Key!B$2:B$5,"")</f>
        <v/>
      </c>
      <c r="C209" s="15">
        <f ca="1">_xlfn.XLOOKUP(OFFSET('Survey Data'!B$2,$A209,0),Key!$D$2:$D$6,Key!$E$2:$E$6,-25)</f>
        <v>-25</v>
      </c>
      <c r="D209" s="15">
        <f ca="1">_xlfn.XLOOKUP(OFFSET('Survey Data'!C$2,$A209,0),Key!$D$2:$D$6,Key!$E$2:$E$6,-25)</f>
        <v>-25</v>
      </c>
      <c r="E209" s="15">
        <f ca="1">_xlfn.XLOOKUP(OFFSET('Survey Data'!D$2,$A209,0),Key!$D$2:$D$6,Key!$E$2:$E$6,-25)</f>
        <v>-25</v>
      </c>
      <c r="F209" s="15">
        <f ca="1">_xlfn.XLOOKUP(OFFSET('Survey Data'!E$2,$A209,0),Key!$D$2:$D$6,Key!$E$2:$E$6,-25)</f>
        <v>-25</v>
      </c>
      <c r="G209" s="15">
        <f ca="1">_xlfn.XLOOKUP(OFFSET('Survey Data'!F$2,$A209,0),Key!$D$2:$D$6,Key!$E$2:$E$6,-25)</f>
        <v>-25</v>
      </c>
      <c r="H209" s="15">
        <f ca="1">_xlfn.XLOOKUP(OFFSET('Survey Data'!G$2,$A209,0),Key!$D$2:$D$6,Key!$E$2:$E$6,-25)</f>
        <v>-25</v>
      </c>
      <c r="I209" s="15">
        <f ca="1">OFFSET('Survey Data'!$H$2,A209,0)</f>
        <v>0</v>
      </c>
      <c r="J209" s="15" t="str">
        <f ca="1">_xlfn.XLOOKUP(OFFSET('Survey Data'!$R$2,A209,0),Key!$G$2:$G$3,Key!$H$2:$H$3,"")</f>
        <v/>
      </c>
      <c r="L209">
        <f t="shared" ca="1" si="24"/>
        <v>-150</v>
      </c>
      <c r="M209">
        <f t="shared" ca="1" si="25"/>
        <v>0</v>
      </c>
      <c r="N209" t="e">
        <f ca="1">VLOOKUP(M209,Key!J$2:K$101,2,FALSE)</f>
        <v>#N/A</v>
      </c>
      <c r="O209" t="e" cm="1">
        <f t="array" ref="O209">_xlfn.IFS(COUNTIF('Survey Data'!J209:P209,"Yes")&gt;1,4,'Survey Data'!P209="Yes",1,'Survey Data'!L209="Yes",2,'Survey Data'!M209="Yes",3,'Survey Data'!J209="Yes",4,'Survey Data'!K209="Yes",4,'Survey Data'!N209="Yes",4)</f>
        <v>#N/A</v>
      </c>
      <c r="P209" t="e">
        <f t="shared" ca="1" si="26"/>
        <v>#N/A</v>
      </c>
      <c r="Q209">
        <f t="shared" ca="1" si="27"/>
        <v>1</v>
      </c>
      <c r="R209" t="b">
        <f t="shared" ca="1" si="28"/>
        <v>1</v>
      </c>
      <c r="S209" t="str">
        <f t="shared" ca="1" si="29"/>
        <v/>
      </c>
      <c r="T209" t="e">
        <f ca="1">_xlfn.XLOOKUP(P209,'Depression Treatment'!A$2:A$33,'Depression Treatment'!I$2:I$33,0)*S209</f>
        <v>#N/A</v>
      </c>
      <c r="U209">
        <f>IF(LEFT('Survey Data'!I209,8)="Employed",1,0)</f>
        <v>0</v>
      </c>
      <c r="V209" s="33" t="e">
        <f ca="1">S209*(U209*(T209*VLOOKUP(N209,'Depression Treatment'!F$38:I$41,3,FALSE)+(1-T209)*VLOOKUP(N209,'Depression Treatment'!F$38:I$41,4,FALSE))+(1-U209)*(T209*VLOOKUP(N209,'Depression Treatment'!F$43:I$46,3,FALSE)+(1-T209)*VLOOKUP(N209,'Depression Treatment'!F$43:I$46,4,FALSE)))</f>
        <v>#VALUE!</v>
      </c>
      <c r="W209" s="33">
        <f t="shared" ca="1" si="30"/>
        <v>0</v>
      </c>
    </row>
    <row r="210" spans="1:23" x14ac:dyDescent="0.3">
      <c r="A210">
        <f t="shared" si="31"/>
        <v>208</v>
      </c>
      <c r="B210" s="15" t="str">
        <f ca="1">_xlfn.XLOOKUP(OFFSET('Survey Data'!$A$2,A210,0),Key!A$2:A$5,Key!B$2:B$5,"")</f>
        <v/>
      </c>
      <c r="C210" s="15">
        <f ca="1">_xlfn.XLOOKUP(OFFSET('Survey Data'!B$2,$A210,0),Key!$D$2:$D$6,Key!$E$2:$E$6,-25)</f>
        <v>-25</v>
      </c>
      <c r="D210" s="15">
        <f ca="1">_xlfn.XLOOKUP(OFFSET('Survey Data'!C$2,$A210,0),Key!$D$2:$D$6,Key!$E$2:$E$6,-25)</f>
        <v>-25</v>
      </c>
      <c r="E210" s="15">
        <f ca="1">_xlfn.XLOOKUP(OFFSET('Survey Data'!D$2,$A210,0),Key!$D$2:$D$6,Key!$E$2:$E$6,-25)</f>
        <v>-25</v>
      </c>
      <c r="F210" s="15">
        <f ca="1">_xlfn.XLOOKUP(OFFSET('Survey Data'!E$2,$A210,0),Key!$D$2:$D$6,Key!$E$2:$E$6,-25)</f>
        <v>-25</v>
      </c>
      <c r="G210" s="15">
        <f ca="1">_xlfn.XLOOKUP(OFFSET('Survey Data'!F$2,$A210,0),Key!$D$2:$D$6,Key!$E$2:$E$6,-25)</f>
        <v>-25</v>
      </c>
      <c r="H210" s="15">
        <f ca="1">_xlfn.XLOOKUP(OFFSET('Survey Data'!G$2,$A210,0),Key!$D$2:$D$6,Key!$E$2:$E$6,-25)</f>
        <v>-25</v>
      </c>
      <c r="I210" s="15">
        <f ca="1">OFFSET('Survey Data'!$H$2,A210,0)</f>
        <v>0</v>
      </c>
      <c r="J210" s="15" t="str">
        <f ca="1">_xlfn.XLOOKUP(OFFSET('Survey Data'!$R$2,A210,0),Key!$G$2:$G$3,Key!$H$2:$H$3,"")</f>
        <v/>
      </c>
      <c r="L210">
        <f t="shared" ca="1" si="24"/>
        <v>-150</v>
      </c>
      <c r="M210">
        <f t="shared" ca="1" si="25"/>
        <v>0</v>
      </c>
      <c r="N210" t="e">
        <f ca="1">VLOOKUP(M210,Key!J$2:K$101,2,FALSE)</f>
        <v>#N/A</v>
      </c>
      <c r="O210" t="e" cm="1">
        <f t="array" ref="O210">_xlfn.IFS(COUNTIF('Survey Data'!J210:P210,"Yes")&gt;1,4,'Survey Data'!P210="Yes",1,'Survey Data'!L210="Yes",2,'Survey Data'!M210="Yes",3,'Survey Data'!J210="Yes",4,'Survey Data'!K210="Yes",4,'Survey Data'!N210="Yes",4)</f>
        <v>#N/A</v>
      </c>
      <c r="P210" t="e">
        <f t="shared" ca="1" si="26"/>
        <v>#N/A</v>
      </c>
      <c r="Q210">
        <f t="shared" ca="1" si="27"/>
        <v>1</v>
      </c>
      <c r="R210" t="b">
        <f t="shared" ca="1" si="28"/>
        <v>1</v>
      </c>
      <c r="S210" t="str">
        <f t="shared" ca="1" si="29"/>
        <v/>
      </c>
      <c r="T210" t="e">
        <f ca="1">_xlfn.XLOOKUP(P210,'Depression Treatment'!A$2:A$33,'Depression Treatment'!I$2:I$33,0)*S210</f>
        <v>#N/A</v>
      </c>
      <c r="U210">
        <f>IF(LEFT('Survey Data'!I210,8)="Employed",1,0)</f>
        <v>0</v>
      </c>
      <c r="V210" s="33" t="e">
        <f ca="1">S210*(U210*(T210*VLOOKUP(N210,'Depression Treatment'!F$38:I$41,3,FALSE)+(1-T210)*VLOOKUP(N210,'Depression Treatment'!F$38:I$41,4,FALSE))+(1-U210)*(T210*VLOOKUP(N210,'Depression Treatment'!F$43:I$46,3,FALSE)+(1-T210)*VLOOKUP(N210,'Depression Treatment'!F$43:I$46,4,FALSE)))</f>
        <v>#VALUE!</v>
      </c>
      <c r="W210" s="33">
        <f t="shared" ca="1" si="30"/>
        <v>0</v>
      </c>
    </row>
    <row r="211" spans="1:23" x14ac:dyDescent="0.3">
      <c r="A211">
        <f t="shared" si="31"/>
        <v>209</v>
      </c>
      <c r="B211" s="15" t="str">
        <f ca="1">_xlfn.XLOOKUP(OFFSET('Survey Data'!$A$2,A211,0),Key!A$2:A$5,Key!B$2:B$5,"")</f>
        <v/>
      </c>
      <c r="C211" s="15">
        <f ca="1">_xlfn.XLOOKUP(OFFSET('Survey Data'!B$2,$A211,0),Key!$D$2:$D$6,Key!$E$2:$E$6,-25)</f>
        <v>-25</v>
      </c>
      <c r="D211" s="15">
        <f ca="1">_xlfn.XLOOKUP(OFFSET('Survey Data'!C$2,$A211,0),Key!$D$2:$D$6,Key!$E$2:$E$6,-25)</f>
        <v>-25</v>
      </c>
      <c r="E211" s="15">
        <f ca="1">_xlfn.XLOOKUP(OFFSET('Survey Data'!D$2,$A211,0),Key!$D$2:$D$6,Key!$E$2:$E$6,-25)</f>
        <v>-25</v>
      </c>
      <c r="F211" s="15">
        <f ca="1">_xlfn.XLOOKUP(OFFSET('Survey Data'!E$2,$A211,0),Key!$D$2:$D$6,Key!$E$2:$E$6,-25)</f>
        <v>-25</v>
      </c>
      <c r="G211" s="15">
        <f ca="1">_xlfn.XLOOKUP(OFFSET('Survey Data'!F$2,$A211,0),Key!$D$2:$D$6,Key!$E$2:$E$6,-25)</f>
        <v>-25</v>
      </c>
      <c r="H211" s="15">
        <f ca="1">_xlfn.XLOOKUP(OFFSET('Survey Data'!G$2,$A211,0),Key!$D$2:$D$6,Key!$E$2:$E$6,-25)</f>
        <v>-25</v>
      </c>
      <c r="I211" s="15">
        <f ca="1">OFFSET('Survey Data'!$H$2,A211,0)</f>
        <v>0</v>
      </c>
      <c r="J211" s="15" t="str">
        <f ca="1">_xlfn.XLOOKUP(OFFSET('Survey Data'!$R$2,A211,0),Key!$G$2:$G$3,Key!$H$2:$H$3,"")</f>
        <v/>
      </c>
      <c r="L211">
        <f t="shared" ca="1" si="24"/>
        <v>-150</v>
      </c>
      <c r="M211">
        <f t="shared" ca="1" si="25"/>
        <v>0</v>
      </c>
      <c r="N211" t="e">
        <f ca="1">VLOOKUP(M211,Key!J$2:K$101,2,FALSE)</f>
        <v>#N/A</v>
      </c>
      <c r="O211" t="e" cm="1">
        <f t="array" ref="O211">_xlfn.IFS(COUNTIF('Survey Data'!J211:P211,"Yes")&gt;1,4,'Survey Data'!P211="Yes",1,'Survey Data'!L211="Yes",2,'Survey Data'!M211="Yes",3,'Survey Data'!J211="Yes",4,'Survey Data'!K211="Yes",4,'Survey Data'!N211="Yes",4)</f>
        <v>#N/A</v>
      </c>
      <c r="P211" t="e">
        <f t="shared" ca="1" si="26"/>
        <v>#N/A</v>
      </c>
      <c r="Q211">
        <f t="shared" ca="1" si="27"/>
        <v>1</v>
      </c>
      <c r="R211" t="b">
        <f t="shared" ca="1" si="28"/>
        <v>1</v>
      </c>
      <c r="S211" t="str">
        <f t="shared" ca="1" si="29"/>
        <v/>
      </c>
      <c r="T211" t="e">
        <f ca="1">_xlfn.XLOOKUP(P211,'Depression Treatment'!A$2:A$33,'Depression Treatment'!I$2:I$33,0)*S211</f>
        <v>#N/A</v>
      </c>
      <c r="U211">
        <f>IF(LEFT('Survey Data'!I211,8)="Employed",1,0)</f>
        <v>0</v>
      </c>
      <c r="V211" s="33" t="e">
        <f ca="1">S211*(U211*(T211*VLOOKUP(N211,'Depression Treatment'!F$38:I$41,3,FALSE)+(1-T211)*VLOOKUP(N211,'Depression Treatment'!F$38:I$41,4,FALSE))+(1-U211)*(T211*VLOOKUP(N211,'Depression Treatment'!F$43:I$46,3,FALSE)+(1-T211)*VLOOKUP(N211,'Depression Treatment'!F$43:I$46,4,FALSE)))</f>
        <v>#VALUE!</v>
      </c>
      <c r="W211" s="33">
        <f t="shared" ca="1" si="30"/>
        <v>0</v>
      </c>
    </row>
    <row r="212" spans="1:23" x14ac:dyDescent="0.3">
      <c r="A212">
        <f t="shared" si="31"/>
        <v>210</v>
      </c>
      <c r="B212" s="15" t="str">
        <f ca="1">_xlfn.XLOOKUP(OFFSET('Survey Data'!$A$2,A212,0),Key!A$2:A$5,Key!B$2:B$5,"")</f>
        <v/>
      </c>
      <c r="C212" s="15">
        <f ca="1">_xlfn.XLOOKUP(OFFSET('Survey Data'!B$2,$A212,0),Key!$D$2:$D$6,Key!$E$2:$E$6,-25)</f>
        <v>-25</v>
      </c>
      <c r="D212" s="15">
        <f ca="1">_xlfn.XLOOKUP(OFFSET('Survey Data'!C$2,$A212,0),Key!$D$2:$D$6,Key!$E$2:$E$6,-25)</f>
        <v>-25</v>
      </c>
      <c r="E212" s="15">
        <f ca="1">_xlfn.XLOOKUP(OFFSET('Survey Data'!D$2,$A212,0),Key!$D$2:$D$6,Key!$E$2:$E$6,-25)</f>
        <v>-25</v>
      </c>
      <c r="F212" s="15">
        <f ca="1">_xlfn.XLOOKUP(OFFSET('Survey Data'!E$2,$A212,0),Key!$D$2:$D$6,Key!$E$2:$E$6,-25)</f>
        <v>-25</v>
      </c>
      <c r="G212" s="15">
        <f ca="1">_xlfn.XLOOKUP(OFFSET('Survey Data'!F$2,$A212,0),Key!$D$2:$D$6,Key!$E$2:$E$6,-25)</f>
        <v>-25</v>
      </c>
      <c r="H212" s="15">
        <f ca="1">_xlfn.XLOOKUP(OFFSET('Survey Data'!G$2,$A212,0),Key!$D$2:$D$6,Key!$E$2:$E$6,-25)</f>
        <v>-25</v>
      </c>
      <c r="I212" s="15">
        <f ca="1">OFFSET('Survey Data'!$H$2,A212,0)</f>
        <v>0</v>
      </c>
      <c r="J212" s="15" t="str">
        <f ca="1">_xlfn.XLOOKUP(OFFSET('Survey Data'!$R$2,A212,0),Key!$G$2:$G$3,Key!$H$2:$H$3,"")</f>
        <v/>
      </c>
      <c r="L212">
        <f t="shared" ca="1" si="24"/>
        <v>-150</v>
      </c>
      <c r="M212">
        <f t="shared" ca="1" si="25"/>
        <v>0</v>
      </c>
      <c r="N212" t="e">
        <f ca="1">VLOOKUP(M212,Key!J$2:K$101,2,FALSE)</f>
        <v>#N/A</v>
      </c>
      <c r="O212" t="e" cm="1">
        <f t="array" ref="O212">_xlfn.IFS(COUNTIF('Survey Data'!J212:P212,"Yes")&gt;1,4,'Survey Data'!P212="Yes",1,'Survey Data'!L212="Yes",2,'Survey Data'!M212="Yes",3,'Survey Data'!J212="Yes",4,'Survey Data'!K212="Yes",4,'Survey Data'!N212="Yes",4)</f>
        <v>#N/A</v>
      </c>
      <c r="P212" t="e">
        <f t="shared" ca="1" si="26"/>
        <v>#N/A</v>
      </c>
      <c r="Q212">
        <f t="shared" ca="1" si="27"/>
        <v>1</v>
      </c>
      <c r="R212" t="b">
        <f t="shared" ca="1" si="28"/>
        <v>1</v>
      </c>
      <c r="S212" t="str">
        <f t="shared" ca="1" si="29"/>
        <v/>
      </c>
      <c r="T212" t="e">
        <f ca="1">_xlfn.XLOOKUP(P212,'Depression Treatment'!A$2:A$33,'Depression Treatment'!I$2:I$33,0)*S212</f>
        <v>#N/A</v>
      </c>
      <c r="U212">
        <f>IF(LEFT('Survey Data'!I212,8)="Employed",1,0)</f>
        <v>0</v>
      </c>
      <c r="V212" s="33" t="e">
        <f ca="1">S212*(U212*(T212*VLOOKUP(N212,'Depression Treatment'!F$38:I$41,3,FALSE)+(1-T212)*VLOOKUP(N212,'Depression Treatment'!F$38:I$41,4,FALSE))+(1-U212)*(T212*VLOOKUP(N212,'Depression Treatment'!F$43:I$46,3,FALSE)+(1-T212)*VLOOKUP(N212,'Depression Treatment'!F$43:I$46,4,FALSE)))</f>
        <v>#VALUE!</v>
      </c>
      <c r="W212" s="33">
        <f t="shared" ca="1" si="30"/>
        <v>0</v>
      </c>
    </row>
    <row r="213" spans="1:23" x14ac:dyDescent="0.3">
      <c r="A213">
        <f t="shared" si="31"/>
        <v>211</v>
      </c>
      <c r="B213" s="15" t="str">
        <f ca="1">_xlfn.XLOOKUP(OFFSET('Survey Data'!$A$2,A213,0),Key!A$2:A$5,Key!B$2:B$5,"")</f>
        <v/>
      </c>
      <c r="C213" s="15">
        <f ca="1">_xlfn.XLOOKUP(OFFSET('Survey Data'!B$2,$A213,0),Key!$D$2:$D$6,Key!$E$2:$E$6,-25)</f>
        <v>-25</v>
      </c>
      <c r="D213" s="15">
        <f ca="1">_xlfn.XLOOKUP(OFFSET('Survey Data'!C$2,$A213,0),Key!$D$2:$D$6,Key!$E$2:$E$6,-25)</f>
        <v>-25</v>
      </c>
      <c r="E213" s="15">
        <f ca="1">_xlfn.XLOOKUP(OFFSET('Survey Data'!D$2,$A213,0),Key!$D$2:$D$6,Key!$E$2:$E$6,-25)</f>
        <v>-25</v>
      </c>
      <c r="F213" s="15">
        <f ca="1">_xlfn.XLOOKUP(OFFSET('Survey Data'!E$2,$A213,0),Key!$D$2:$D$6,Key!$E$2:$E$6,-25)</f>
        <v>-25</v>
      </c>
      <c r="G213" s="15">
        <f ca="1">_xlfn.XLOOKUP(OFFSET('Survey Data'!F$2,$A213,0),Key!$D$2:$D$6,Key!$E$2:$E$6,-25)</f>
        <v>-25</v>
      </c>
      <c r="H213" s="15">
        <f ca="1">_xlfn.XLOOKUP(OFFSET('Survey Data'!G$2,$A213,0),Key!$D$2:$D$6,Key!$E$2:$E$6,-25)</f>
        <v>-25</v>
      </c>
      <c r="I213" s="15">
        <f ca="1">OFFSET('Survey Data'!$H$2,A213,0)</f>
        <v>0</v>
      </c>
      <c r="J213" s="15" t="str">
        <f ca="1">_xlfn.XLOOKUP(OFFSET('Survey Data'!$R$2,A213,0),Key!$G$2:$G$3,Key!$H$2:$H$3,"")</f>
        <v/>
      </c>
      <c r="L213">
        <f t="shared" ca="1" si="24"/>
        <v>-150</v>
      </c>
      <c r="M213">
        <f t="shared" ca="1" si="25"/>
        <v>0</v>
      </c>
      <c r="N213" t="e">
        <f ca="1">VLOOKUP(M213,Key!J$2:K$101,2,FALSE)</f>
        <v>#N/A</v>
      </c>
      <c r="O213" t="e" cm="1">
        <f t="array" ref="O213">_xlfn.IFS(COUNTIF('Survey Data'!J213:P213,"Yes")&gt;1,4,'Survey Data'!P213="Yes",1,'Survey Data'!L213="Yes",2,'Survey Data'!M213="Yes",3,'Survey Data'!J213="Yes",4,'Survey Data'!K213="Yes",4,'Survey Data'!N213="Yes",4)</f>
        <v>#N/A</v>
      </c>
      <c r="P213" t="e">
        <f t="shared" ca="1" si="26"/>
        <v>#N/A</v>
      </c>
      <c r="Q213">
        <f t="shared" ca="1" si="27"/>
        <v>1</v>
      </c>
      <c r="R213" t="b">
        <f t="shared" ca="1" si="28"/>
        <v>1</v>
      </c>
      <c r="S213" t="str">
        <f t="shared" ca="1" si="29"/>
        <v/>
      </c>
      <c r="T213" t="e">
        <f ca="1">_xlfn.XLOOKUP(P213,'Depression Treatment'!A$2:A$33,'Depression Treatment'!I$2:I$33,0)*S213</f>
        <v>#N/A</v>
      </c>
      <c r="U213">
        <f>IF(LEFT('Survey Data'!I213,8)="Employed",1,0)</f>
        <v>0</v>
      </c>
      <c r="V213" s="33" t="e">
        <f ca="1">S213*(U213*(T213*VLOOKUP(N213,'Depression Treatment'!F$38:I$41,3,FALSE)+(1-T213)*VLOOKUP(N213,'Depression Treatment'!F$38:I$41,4,FALSE))+(1-U213)*(T213*VLOOKUP(N213,'Depression Treatment'!F$43:I$46,3,FALSE)+(1-T213)*VLOOKUP(N213,'Depression Treatment'!F$43:I$46,4,FALSE)))</f>
        <v>#VALUE!</v>
      </c>
      <c r="W213" s="33">
        <f t="shared" ca="1" si="30"/>
        <v>0</v>
      </c>
    </row>
    <row r="214" spans="1:23" x14ac:dyDescent="0.3">
      <c r="A214">
        <f t="shared" si="31"/>
        <v>212</v>
      </c>
      <c r="B214" s="15" t="str">
        <f ca="1">_xlfn.XLOOKUP(OFFSET('Survey Data'!$A$2,A214,0),Key!A$2:A$5,Key!B$2:B$5,"")</f>
        <v/>
      </c>
      <c r="C214" s="15">
        <f ca="1">_xlfn.XLOOKUP(OFFSET('Survey Data'!B$2,$A214,0),Key!$D$2:$D$6,Key!$E$2:$E$6,-25)</f>
        <v>-25</v>
      </c>
      <c r="D214" s="15">
        <f ca="1">_xlfn.XLOOKUP(OFFSET('Survey Data'!C$2,$A214,0),Key!$D$2:$D$6,Key!$E$2:$E$6,-25)</f>
        <v>-25</v>
      </c>
      <c r="E214" s="15">
        <f ca="1">_xlfn.XLOOKUP(OFFSET('Survey Data'!D$2,$A214,0),Key!$D$2:$D$6,Key!$E$2:$E$6,-25)</f>
        <v>-25</v>
      </c>
      <c r="F214" s="15">
        <f ca="1">_xlfn.XLOOKUP(OFFSET('Survey Data'!E$2,$A214,0),Key!$D$2:$D$6,Key!$E$2:$E$6,-25)</f>
        <v>-25</v>
      </c>
      <c r="G214" s="15">
        <f ca="1">_xlfn.XLOOKUP(OFFSET('Survey Data'!F$2,$A214,0),Key!$D$2:$D$6,Key!$E$2:$E$6,-25)</f>
        <v>-25</v>
      </c>
      <c r="H214" s="15">
        <f ca="1">_xlfn.XLOOKUP(OFFSET('Survey Data'!G$2,$A214,0),Key!$D$2:$D$6,Key!$E$2:$E$6,-25)</f>
        <v>-25</v>
      </c>
      <c r="I214" s="15">
        <f ca="1">OFFSET('Survey Data'!$H$2,A214,0)</f>
        <v>0</v>
      </c>
      <c r="J214" s="15" t="str">
        <f ca="1">_xlfn.XLOOKUP(OFFSET('Survey Data'!$R$2,A214,0),Key!$G$2:$G$3,Key!$H$2:$H$3,"")</f>
        <v/>
      </c>
      <c r="L214">
        <f t="shared" ca="1" si="24"/>
        <v>-150</v>
      </c>
      <c r="M214">
        <f t="shared" ca="1" si="25"/>
        <v>0</v>
      </c>
      <c r="N214" t="e">
        <f ca="1">VLOOKUP(M214,Key!J$2:K$101,2,FALSE)</f>
        <v>#N/A</v>
      </c>
      <c r="O214" t="e" cm="1">
        <f t="array" ref="O214">_xlfn.IFS(COUNTIF('Survey Data'!J214:P214,"Yes")&gt;1,4,'Survey Data'!P214="Yes",1,'Survey Data'!L214="Yes",2,'Survey Data'!M214="Yes",3,'Survey Data'!J214="Yes",4,'Survey Data'!K214="Yes",4,'Survey Data'!N214="Yes",4)</f>
        <v>#N/A</v>
      </c>
      <c r="P214" t="e">
        <f t="shared" ca="1" si="26"/>
        <v>#N/A</v>
      </c>
      <c r="Q214">
        <f t="shared" ca="1" si="27"/>
        <v>1</v>
      </c>
      <c r="R214" t="b">
        <f t="shared" ca="1" si="28"/>
        <v>1</v>
      </c>
      <c r="S214" t="str">
        <f t="shared" ca="1" si="29"/>
        <v/>
      </c>
      <c r="T214" t="e">
        <f ca="1">_xlfn.XLOOKUP(P214,'Depression Treatment'!A$2:A$33,'Depression Treatment'!I$2:I$33,0)*S214</f>
        <v>#N/A</v>
      </c>
      <c r="U214">
        <f>IF(LEFT('Survey Data'!I214,8)="Employed",1,0)</f>
        <v>0</v>
      </c>
      <c r="V214" s="33" t="e">
        <f ca="1">S214*(U214*(T214*VLOOKUP(N214,'Depression Treatment'!F$38:I$41,3,FALSE)+(1-T214)*VLOOKUP(N214,'Depression Treatment'!F$38:I$41,4,FALSE))+(1-U214)*(T214*VLOOKUP(N214,'Depression Treatment'!F$43:I$46,3,FALSE)+(1-T214)*VLOOKUP(N214,'Depression Treatment'!F$43:I$46,4,FALSE)))</f>
        <v>#VALUE!</v>
      </c>
      <c r="W214" s="33">
        <f t="shared" ca="1" si="30"/>
        <v>0</v>
      </c>
    </row>
    <row r="215" spans="1:23" x14ac:dyDescent="0.3">
      <c r="A215">
        <f t="shared" si="31"/>
        <v>213</v>
      </c>
      <c r="B215" s="15" t="str">
        <f ca="1">_xlfn.XLOOKUP(OFFSET('Survey Data'!$A$2,A215,0),Key!A$2:A$5,Key!B$2:B$5,"")</f>
        <v/>
      </c>
      <c r="C215" s="15">
        <f ca="1">_xlfn.XLOOKUP(OFFSET('Survey Data'!B$2,$A215,0),Key!$D$2:$D$6,Key!$E$2:$E$6,-25)</f>
        <v>-25</v>
      </c>
      <c r="D215" s="15">
        <f ca="1">_xlfn.XLOOKUP(OFFSET('Survey Data'!C$2,$A215,0),Key!$D$2:$D$6,Key!$E$2:$E$6,-25)</f>
        <v>-25</v>
      </c>
      <c r="E215" s="15">
        <f ca="1">_xlfn.XLOOKUP(OFFSET('Survey Data'!D$2,$A215,0),Key!$D$2:$D$6,Key!$E$2:$E$6,-25)</f>
        <v>-25</v>
      </c>
      <c r="F215" s="15">
        <f ca="1">_xlfn.XLOOKUP(OFFSET('Survey Data'!E$2,$A215,0),Key!$D$2:$D$6,Key!$E$2:$E$6,-25)</f>
        <v>-25</v>
      </c>
      <c r="G215" s="15">
        <f ca="1">_xlfn.XLOOKUP(OFFSET('Survey Data'!F$2,$A215,0),Key!$D$2:$D$6,Key!$E$2:$E$6,-25)</f>
        <v>-25</v>
      </c>
      <c r="H215" s="15">
        <f ca="1">_xlfn.XLOOKUP(OFFSET('Survey Data'!G$2,$A215,0),Key!$D$2:$D$6,Key!$E$2:$E$6,-25)</f>
        <v>-25</v>
      </c>
      <c r="I215" s="15">
        <f ca="1">OFFSET('Survey Data'!$H$2,A215,0)</f>
        <v>0</v>
      </c>
      <c r="J215" s="15" t="str">
        <f ca="1">_xlfn.XLOOKUP(OFFSET('Survey Data'!$R$2,A215,0),Key!$G$2:$G$3,Key!$H$2:$H$3,"")</f>
        <v/>
      </c>
      <c r="L215">
        <f t="shared" ca="1" si="24"/>
        <v>-150</v>
      </c>
      <c r="M215">
        <f t="shared" ca="1" si="25"/>
        <v>0</v>
      </c>
      <c r="N215" t="e">
        <f ca="1">VLOOKUP(M215,Key!J$2:K$101,2,FALSE)</f>
        <v>#N/A</v>
      </c>
      <c r="O215" t="e" cm="1">
        <f t="array" ref="O215">_xlfn.IFS(COUNTIF('Survey Data'!J215:P215,"Yes")&gt;1,4,'Survey Data'!P215="Yes",1,'Survey Data'!L215="Yes",2,'Survey Data'!M215="Yes",3,'Survey Data'!J215="Yes",4,'Survey Data'!K215="Yes",4,'Survey Data'!N215="Yes",4)</f>
        <v>#N/A</v>
      </c>
      <c r="P215" t="e">
        <f t="shared" ca="1" si="26"/>
        <v>#N/A</v>
      </c>
      <c r="Q215">
        <f t="shared" ca="1" si="27"/>
        <v>1</v>
      </c>
      <c r="R215" t="b">
        <f t="shared" ca="1" si="28"/>
        <v>1</v>
      </c>
      <c r="S215" t="str">
        <f t="shared" ca="1" si="29"/>
        <v/>
      </c>
      <c r="T215" t="e">
        <f ca="1">_xlfn.XLOOKUP(P215,'Depression Treatment'!A$2:A$33,'Depression Treatment'!I$2:I$33,0)*S215</f>
        <v>#N/A</v>
      </c>
      <c r="U215">
        <f>IF(LEFT('Survey Data'!I215,8)="Employed",1,0)</f>
        <v>0</v>
      </c>
      <c r="V215" s="33" t="e">
        <f ca="1">S215*(U215*(T215*VLOOKUP(N215,'Depression Treatment'!F$38:I$41,3,FALSE)+(1-T215)*VLOOKUP(N215,'Depression Treatment'!F$38:I$41,4,FALSE))+(1-U215)*(T215*VLOOKUP(N215,'Depression Treatment'!F$43:I$46,3,FALSE)+(1-T215)*VLOOKUP(N215,'Depression Treatment'!F$43:I$46,4,FALSE)))</f>
        <v>#VALUE!</v>
      </c>
      <c r="W215" s="33">
        <f t="shared" ca="1" si="30"/>
        <v>0</v>
      </c>
    </row>
    <row r="216" spans="1:23" x14ac:dyDescent="0.3">
      <c r="A216">
        <f t="shared" si="31"/>
        <v>214</v>
      </c>
      <c r="B216" s="15" t="str">
        <f ca="1">_xlfn.XLOOKUP(OFFSET('Survey Data'!$A$2,A216,0),Key!A$2:A$5,Key!B$2:B$5,"")</f>
        <v/>
      </c>
      <c r="C216" s="15">
        <f ca="1">_xlfn.XLOOKUP(OFFSET('Survey Data'!B$2,$A216,0),Key!$D$2:$D$6,Key!$E$2:$E$6,-25)</f>
        <v>-25</v>
      </c>
      <c r="D216" s="15">
        <f ca="1">_xlfn.XLOOKUP(OFFSET('Survey Data'!C$2,$A216,0),Key!$D$2:$D$6,Key!$E$2:$E$6,-25)</f>
        <v>-25</v>
      </c>
      <c r="E216" s="15">
        <f ca="1">_xlfn.XLOOKUP(OFFSET('Survey Data'!D$2,$A216,0),Key!$D$2:$D$6,Key!$E$2:$E$6,-25)</f>
        <v>-25</v>
      </c>
      <c r="F216" s="15">
        <f ca="1">_xlfn.XLOOKUP(OFFSET('Survey Data'!E$2,$A216,0),Key!$D$2:$D$6,Key!$E$2:$E$6,-25)</f>
        <v>-25</v>
      </c>
      <c r="G216" s="15">
        <f ca="1">_xlfn.XLOOKUP(OFFSET('Survey Data'!F$2,$A216,0),Key!$D$2:$D$6,Key!$E$2:$E$6,-25)</f>
        <v>-25</v>
      </c>
      <c r="H216" s="15">
        <f ca="1">_xlfn.XLOOKUP(OFFSET('Survey Data'!G$2,$A216,0),Key!$D$2:$D$6,Key!$E$2:$E$6,-25)</f>
        <v>-25</v>
      </c>
      <c r="I216" s="15">
        <f ca="1">OFFSET('Survey Data'!$H$2,A216,0)</f>
        <v>0</v>
      </c>
      <c r="J216" s="15" t="str">
        <f ca="1">_xlfn.XLOOKUP(OFFSET('Survey Data'!$R$2,A216,0),Key!$G$2:$G$3,Key!$H$2:$H$3,"")</f>
        <v/>
      </c>
      <c r="L216">
        <f t="shared" ca="1" si="24"/>
        <v>-150</v>
      </c>
      <c r="M216">
        <f t="shared" ca="1" si="25"/>
        <v>0</v>
      </c>
      <c r="N216" t="e">
        <f ca="1">VLOOKUP(M216,Key!J$2:K$101,2,FALSE)</f>
        <v>#N/A</v>
      </c>
      <c r="O216" t="e" cm="1">
        <f t="array" ref="O216">_xlfn.IFS(COUNTIF('Survey Data'!J216:P216,"Yes")&gt;1,4,'Survey Data'!P216="Yes",1,'Survey Data'!L216="Yes",2,'Survey Data'!M216="Yes",3,'Survey Data'!J216="Yes",4,'Survey Data'!K216="Yes",4,'Survey Data'!N216="Yes",4)</f>
        <v>#N/A</v>
      </c>
      <c r="P216" t="e">
        <f t="shared" ca="1" si="26"/>
        <v>#N/A</v>
      </c>
      <c r="Q216">
        <f t="shared" ca="1" si="27"/>
        <v>1</v>
      </c>
      <c r="R216" t="b">
        <f t="shared" ca="1" si="28"/>
        <v>1</v>
      </c>
      <c r="S216" t="str">
        <f t="shared" ca="1" si="29"/>
        <v/>
      </c>
      <c r="T216" t="e">
        <f ca="1">_xlfn.XLOOKUP(P216,'Depression Treatment'!A$2:A$33,'Depression Treatment'!I$2:I$33,0)*S216</f>
        <v>#N/A</v>
      </c>
      <c r="U216">
        <f>IF(LEFT('Survey Data'!I216,8)="Employed",1,0)</f>
        <v>0</v>
      </c>
      <c r="V216" s="33" t="e">
        <f ca="1">S216*(U216*(T216*VLOOKUP(N216,'Depression Treatment'!F$38:I$41,3,FALSE)+(1-T216)*VLOOKUP(N216,'Depression Treatment'!F$38:I$41,4,FALSE))+(1-U216)*(T216*VLOOKUP(N216,'Depression Treatment'!F$43:I$46,3,FALSE)+(1-T216)*VLOOKUP(N216,'Depression Treatment'!F$43:I$46,4,FALSE)))</f>
        <v>#VALUE!</v>
      </c>
      <c r="W216" s="33">
        <f t="shared" ca="1" si="30"/>
        <v>0</v>
      </c>
    </row>
    <row r="217" spans="1:23" x14ac:dyDescent="0.3">
      <c r="A217">
        <f t="shared" si="31"/>
        <v>215</v>
      </c>
      <c r="B217" s="15" t="str">
        <f ca="1">_xlfn.XLOOKUP(OFFSET('Survey Data'!$A$2,A217,0),Key!A$2:A$5,Key!B$2:B$5,"")</f>
        <v/>
      </c>
      <c r="C217" s="15">
        <f ca="1">_xlfn.XLOOKUP(OFFSET('Survey Data'!B$2,$A217,0),Key!$D$2:$D$6,Key!$E$2:$E$6,-25)</f>
        <v>-25</v>
      </c>
      <c r="D217" s="15">
        <f ca="1">_xlfn.XLOOKUP(OFFSET('Survey Data'!C$2,$A217,0),Key!$D$2:$D$6,Key!$E$2:$E$6,-25)</f>
        <v>-25</v>
      </c>
      <c r="E217" s="15">
        <f ca="1">_xlfn.XLOOKUP(OFFSET('Survey Data'!D$2,$A217,0),Key!$D$2:$D$6,Key!$E$2:$E$6,-25)</f>
        <v>-25</v>
      </c>
      <c r="F217" s="15">
        <f ca="1">_xlfn.XLOOKUP(OFFSET('Survey Data'!E$2,$A217,0),Key!$D$2:$D$6,Key!$E$2:$E$6,-25)</f>
        <v>-25</v>
      </c>
      <c r="G217" s="15">
        <f ca="1">_xlfn.XLOOKUP(OFFSET('Survey Data'!F$2,$A217,0),Key!$D$2:$D$6,Key!$E$2:$E$6,-25)</f>
        <v>-25</v>
      </c>
      <c r="H217" s="15">
        <f ca="1">_xlfn.XLOOKUP(OFFSET('Survey Data'!G$2,$A217,0),Key!$D$2:$D$6,Key!$E$2:$E$6,-25)</f>
        <v>-25</v>
      </c>
      <c r="I217" s="15">
        <f ca="1">OFFSET('Survey Data'!$H$2,A217,0)</f>
        <v>0</v>
      </c>
      <c r="J217" s="15" t="str">
        <f ca="1">_xlfn.XLOOKUP(OFFSET('Survey Data'!$R$2,A217,0),Key!$G$2:$G$3,Key!$H$2:$H$3,"")</f>
        <v/>
      </c>
      <c r="L217">
        <f t="shared" ca="1" si="24"/>
        <v>-150</v>
      </c>
      <c r="M217">
        <f t="shared" ca="1" si="25"/>
        <v>0</v>
      </c>
      <c r="N217" t="e">
        <f ca="1">VLOOKUP(M217,Key!J$2:K$101,2,FALSE)</f>
        <v>#N/A</v>
      </c>
      <c r="O217" t="e" cm="1">
        <f t="array" ref="O217">_xlfn.IFS(COUNTIF('Survey Data'!J217:P217,"Yes")&gt;1,4,'Survey Data'!P217="Yes",1,'Survey Data'!L217="Yes",2,'Survey Data'!M217="Yes",3,'Survey Data'!J217="Yes",4,'Survey Data'!K217="Yes",4,'Survey Data'!N217="Yes",4)</f>
        <v>#N/A</v>
      </c>
      <c r="P217" t="e">
        <f t="shared" ca="1" si="26"/>
        <v>#N/A</v>
      </c>
      <c r="Q217">
        <f t="shared" ca="1" si="27"/>
        <v>1</v>
      </c>
      <c r="R217" t="b">
        <f t="shared" ca="1" si="28"/>
        <v>1</v>
      </c>
      <c r="S217" t="str">
        <f t="shared" ca="1" si="29"/>
        <v/>
      </c>
      <c r="T217" t="e">
        <f ca="1">_xlfn.XLOOKUP(P217,'Depression Treatment'!A$2:A$33,'Depression Treatment'!I$2:I$33,0)*S217</f>
        <v>#N/A</v>
      </c>
      <c r="U217">
        <f>IF(LEFT('Survey Data'!I217,8)="Employed",1,0)</f>
        <v>0</v>
      </c>
      <c r="V217" s="33" t="e">
        <f ca="1">S217*(U217*(T217*VLOOKUP(N217,'Depression Treatment'!F$38:I$41,3,FALSE)+(1-T217)*VLOOKUP(N217,'Depression Treatment'!F$38:I$41,4,FALSE))+(1-U217)*(T217*VLOOKUP(N217,'Depression Treatment'!F$43:I$46,3,FALSE)+(1-T217)*VLOOKUP(N217,'Depression Treatment'!F$43:I$46,4,FALSE)))</f>
        <v>#VALUE!</v>
      </c>
      <c r="W217" s="33">
        <f t="shared" ca="1" si="30"/>
        <v>0</v>
      </c>
    </row>
    <row r="218" spans="1:23" x14ac:dyDescent="0.3">
      <c r="A218">
        <f t="shared" si="31"/>
        <v>216</v>
      </c>
      <c r="B218" s="15" t="str">
        <f ca="1">_xlfn.XLOOKUP(OFFSET('Survey Data'!$A$2,A218,0),Key!A$2:A$5,Key!B$2:B$5,"")</f>
        <v/>
      </c>
      <c r="C218" s="15">
        <f ca="1">_xlfn.XLOOKUP(OFFSET('Survey Data'!B$2,$A218,0),Key!$D$2:$D$6,Key!$E$2:$E$6,-25)</f>
        <v>-25</v>
      </c>
      <c r="D218" s="15">
        <f ca="1">_xlfn.XLOOKUP(OFFSET('Survey Data'!C$2,$A218,0),Key!$D$2:$D$6,Key!$E$2:$E$6,-25)</f>
        <v>-25</v>
      </c>
      <c r="E218" s="15">
        <f ca="1">_xlfn.XLOOKUP(OFFSET('Survey Data'!D$2,$A218,0),Key!$D$2:$D$6,Key!$E$2:$E$6,-25)</f>
        <v>-25</v>
      </c>
      <c r="F218" s="15">
        <f ca="1">_xlfn.XLOOKUP(OFFSET('Survey Data'!E$2,$A218,0),Key!$D$2:$D$6,Key!$E$2:$E$6,-25)</f>
        <v>-25</v>
      </c>
      <c r="G218" s="15">
        <f ca="1">_xlfn.XLOOKUP(OFFSET('Survey Data'!F$2,$A218,0),Key!$D$2:$D$6,Key!$E$2:$E$6,-25)</f>
        <v>-25</v>
      </c>
      <c r="H218" s="15">
        <f ca="1">_xlfn.XLOOKUP(OFFSET('Survey Data'!G$2,$A218,0),Key!$D$2:$D$6,Key!$E$2:$E$6,-25)</f>
        <v>-25</v>
      </c>
      <c r="I218" s="15">
        <f ca="1">OFFSET('Survey Data'!$H$2,A218,0)</f>
        <v>0</v>
      </c>
      <c r="J218" s="15" t="str">
        <f ca="1">_xlfn.XLOOKUP(OFFSET('Survey Data'!$R$2,A218,0),Key!$G$2:$G$3,Key!$H$2:$H$3,"")</f>
        <v/>
      </c>
      <c r="L218">
        <f t="shared" ca="1" si="24"/>
        <v>-150</v>
      </c>
      <c r="M218">
        <f t="shared" ca="1" si="25"/>
        <v>0</v>
      </c>
      <c r="N218" t="e">
        <f ca="1">VLOOKUP(M218,Key!J$2:K$101,2,FALSE)</f>
        <v>#N/A</v>
      </c>
      <c r="O218" t="e" cm="1">
        <f t="array" ref="O218">_xlfn.IFS(COUNTIF('Survey Data'!J218:P218,"Yes")&gt;1,4,'Survey Data'!P218="Yes",1,'Survey Data'!L218="Yes",2,'Survey Data'!M218="Yes",3,'Survey Data'!J218="Yes",4,'Survey Data'!K218="Yes",4,'Survey Data'!N218="Yes",4)</f>
        <v>#N/A</v>
      </c>
      <c r="P218" t="e">
        <f t="shared" ca="1" si="26"/>
        <v>#N/A</v>
      </c>
      <c r="Q218">
        <f t="shared" ca="1" si="27"/>
        <v>1</v>
      </c>
      <c r="R218" t="b">
        <f t="shared" ca="1" si="28"/>
        <v>1</v>
      </c>
      <c r="S218" t="str">
        <f t="shared" ca="1" si="29"/>
        <v/>
      </c>
      <c r="T218" t="e">
        <f ca="1">_xlfn.XLOOKUP(P218,'Depression Treatment'!A$2:A$33,'Depression Treatment'!I$2:I$33,0)*S218</f>
        <v>#N/A</v>
      </c>
      <c r="U218">
        <f>IF(LEFT('Survey Data'!I218,8)="Employed",1,0)</f>
        <v>0</v>
      </c>
      <c r="V218" s="33" t="e">
        <f ca="1">S218*(U218*(T218*VLOOKUP(N218,'Depression Treatment'!F$38:I$41,3,FALSE)+(1-T218)*VLOOKUP(N218,'Depression Treatment'!F$38:I$41,4,FALSE))+(1-U218)*(T218*VLOOKUP(N218,'Depression Treatment'!F$43:I$46,3,FALSE)+(1-T218)*VLOOKUP(N218,'Depression Treatment'!F$43:I$46,4,FALSE)))</f>
        <v>#VALUE!</v>
      </c>
      <c r="W218" s="33">
        <f t="shared" ca="1" si="30"/>
        <v>0</v>
      </c>
    </row>
    <row r="219" spans="1:23" x14ac:dyDescent="0.3">
      <c r="A219">
        <f t="shared" si="31"/>
        <v>217</v>
      </c>
      <c r="B219" s="15" t="str">
        <f ca="1">_xlfn.XLOOKUP(OFFSET('Survey Data'!$A$2,A219,0),Key!A$2:A$5,Key!B$2:B$5,"")</f>
        <v/>
      </c>
      <c r="C219" s="15">
        <f ca="1">_xlfn.XLOOKUP(OFFSET('Survey Data'!B$2,$A219,0),Key!$D$2:$D$6,Key!$E$2:$E$6,-25)</f>
        <v>-25</v>
      </c>
      <c r="D219" s="15">
        <f ca="1">_xlfn.XLOOKUP(OFFSET('Survey Data'!C$2,$A219,0),Key!$D$2:$D$6,Key!$E$2:$E$6,-25)</f>
        <v>-25</v>
      </c>
      <c r="E219" s="15">
        <f ca="1">_xlfn.XLOOKUP(OFFSET('Survey Data'!D$2,$A219,0),Key!$D$2:$D$6,Key!$E$2:$E$6,-25)</f>
        <v>-25</v>
      </c>
      <c r="F219" s="15">
        <f ca="1">_xlfn.XLOOKUP(OFFSET('Survey Data'!E$2,$A219,0),Key!$D$2:$D$6,Key!$E$2:$E$6,-25)</f>
        <v>-25</v>
      </c>
      <c r="G219" s="15">
        <f ca="1">_xlfn.XLOOKUP(OFFSET('Survey Data'!F$2,$A219,0),Key!$D$2:$D$6,Key!$E$2:$E$6,-25)</f>
        <v>-25</v>
      </c>
      <c r="H219" s="15">
        <f ca="1">_xlfn.XLOOKUP(OFFSET('Survey Data'!G$2,$A219,0),Key!$D$2:$D$6,Key!$E$2:$E$6,-25)</f>
        <v>-25</v>
      </c>
      <c r="I219" s="15">
        <f ca="1">OFFSET('Survey Data'!$H$2,A219,0)</f>
        <v>0</v>
      </c>
      <c r="J219" s="15" t="str">
        <f ca="1">_xlfn.XLOOKUP(OFFSET('Survey Data'!$R$2,A219,0),Key!$G$2:$G$3,Key!$H$2:$H$3,"")</f>
        <v/>
      </c>
      <c r="L219">
        <f t="shared" ca="1" si="24"/>
        <v>-150</v>
      </c>
      <c r="M219">
        <f t="shared" ca="1" si="25"/>
        <v>0</v>
      </c>
      <c r="N219" t="e">
        <f ca="1">VLOOKUP(M219,Key!J$2:K$101,2,FALSE)</f>
        <v>#N/A</v>
      </c>
      <c r="O219" t="e" cm="1">
        <f t="array" ref="O219">_xlfn.IFS(COUNTIF('Survey Data'!J219:P219,"Yes")&gt;1,4,'Survey Data'!P219="Yes",1,'Survey Data'!L219="Yes",2,'Survey Data'!M219="Yes",3,'Survey Data'!J219="Yes",4,'Survey Data'!K219="Yes",4,'Survey Data'!N219="Yes",4)</f>
        <v>#N/A</v>
      </c>
      <c r="P219" t="e">
        <f t="shared" ca="1" si="26"/>
        <v>#N/A</v>
      </c>
      <c r="Q219">
        <f t="shared" ca="1" si="27"/>
        <v>1</v>
      </c>
      <c r="R219" t="b">
        <f t="shared" ca="1" si="28"/>
        <v>1</v>
      </c>
      <c r="S219" t="str">
        <f t="shared" ca="1" si="29"/>
        <v/>
      </c>
      <c r="T219" t="e">
        <f ca="1">_xlfn.XLOOKUP(P219,'Depression Treatment'!A$2:A$33,'Depression Treatment'!I$2:I$33,0)*S219</f>
        <v>#N/A</v>
      </c>
      <c r="U219">
        <f>IF(LEFT('Survey Data'!I219,8)="Employed",1,0)</f>
        <v>0</v>
      </c>
      <c r="V219" s="33" t="e">
        <f ca="1">S219*(U219*(T219*VLOOKUP(N219,'Depression Treatment'!F$38:I$41,3,FALSE)+(1-T219)*VLOOKUP(N219,'Depression Treatment'!F$38:I$41,4,FALSE))+(1-U219)*(T219*VLOOKUP(N219,'Depression Treatment'!F$43:I$46,3,FALSE)+(1-T219)*VLOOKUP(N219,'Depression Treatment'!F$43:I$46,4,FALSE)))</f>
        <v>#VALUE!</v>
      </c>
      <c r="W219" s="33">
        <f t="shared" ca="1" si="30"/>
        <v>0</v>
      </c>
    </row>
    <row r="220" spans="1:23" x14ac:dyDescent="0.3">
      <c r="A220">
        <f t="shared" si="31"/>
        <v>218</v>
      </c>
      <c r="B220" s="15" t="str">
        <f ca="1">_xlfn.XLOOKUP(OFFSET('Survey Data'!$A$2,A220,0),Key!A$2:A$5,Key!B$2:B$5,"")</f>
        <v/>
      </c>
      <c r="C220" s="15">
        <f ca="1">_xlfn.XLOOKUP(OFFSET('Survey Data'!B$2,$A220,0),Key!$D$2:$D$6,Key!$E$2:$E$6,-25)</f>
        <v>-25</v>
      </c>
      <c r="D220" s="15">
        <f ca="1">_xlfn.XLOOKUP(OFFSET('Survey Data'!C$2,$A220,0),Key!$D$2:$D$6,Key!$E$2:$E$6,-25)</f>
        <v>-25</v>
      </c>
      <c r="E220" s="15">
        <f ca="1">_xlfn.XLOOKUP(OFFSET('Survey Data'!D$2,$A220,0),Key!$D$2:$D$6,Key!$E$2:$E$6,-25)</f>
        <v>-25</v>
      </c>
      <c r="F220" s="15">
        <f ca="1">_xlfn.XLOOKUP(OFFSET('Survey Data'!E$2,$A220,0),Key!$D$2:$D$6,Key!$E$2:$E$6,-25)</f>
        <v>-25</v>
      </c>
      <c r="G220" s="15">
        <f ca="1">_xlfn.XLOOKUP(OFFSET('Survey Data'!F$2,$A220,0),Key!$D$2:$D$6,Key!$E$2:$E$6,-25)</f>
        <v>-25</v>
      </c>
      <c r="H220" s="15">
        <f ca="1">_xlfn.XLOOKUP(OFFSET('Survey Data'!G$2,$A220,0),Key!$D$2:$D$6,Key!$E$2:$E$6,-25)</f>
        <v>-25</v>
      </c>
      <c r="I220" s="15">
        <f ca="1">OFFSET('Survey Data'!$H$2,A220,0)</f>
        <v>0</v>
      </c>
      <c r="J220" s="15" t="str">
        <f ca="1">_xlfn.XLOOKUP(OFFSET('Survey Data'!$R$2,A220,0),Key!$G$2:$G$3,Key!$H$2:$H$3,"")</f>
        <v/>
      </c>
      <c r="L220">
        <f t="shared" ca="1" si="24"/>
        <v>-150</v>
      </c>
      <c r="M220">
        <f t="shared" ca="1" si="25"/>
        <v>0</v>
      </c>
      <c r="N220" t="e">
        <f ca="1">VLOOKUP(M220,Key!J$2:K$101,2,FALSE)</f>
        <v>#N/A</v>
      </c>
      <c r="O220" t="e" cm="1">
        <f t="array" ref="O220">_xlfn.IFS(COUNTIF('Survey Data'!J220:P220,"Yes")&gt;1,4,'Survey Data'!P220="Yes",1,'Survey Data'!L220="Yes",2,'Survey Data'!M220="Yes",3,'Survey Data'!J220="Yes",4,'Survey Data'!K220="Yes",4,'Survey Data'!N220="Yes",4)</f>
        <v>#N/A</v>
      </c>
      <c r="P220" t="e">
        <f t="shared" ca="1" si="26"/>
        <v>#N/A</v>
      </c>
      <c r="Q220">
        <f t="shared" ca="1" si="27"/>
        <v>1</v>
      </c>
      <c r="R220" t="b">
        <f t="shared" ca="1" si="28"/>
        <v>1</v>
      </c>
      <c r="S220" t="str">
        <f t="shared" ca="1" si="29"/>
        <v/>
      </c>
      <c r="T220" t="e">
        <f ca="1">_xlfn.XLOOKUP(P220,'Depression Treatment'!A$2:A$33,'Depression Treatment'!I$2:I$33,0)*S220</f>
        <v>#N/A</v>
      </c>
      <c r="U220">
        <f>IF(LEFT('Survey Data'!I220,8)="Employed",1,0)</f>
        <v>0</v>
      </c>
      <c r="V220" s="33" t="e">
        <f ca="1">S220*(U220*(T220*VLOOKUP(N220,'Depression Treatment'!F$38:I$41,3,FALSE)+(1-T220)*VLOOKUP(N220,'Depression Treatment'!F$38:I$41,4,FALSE))+(1-U220)*(T220*VLOOKUP(N220,'Depression Treatment'!F$43:I$46,3,FALSE)+(1-T220)*VLOOKUP(N220,'Depression Treatment'!F$43:I$46,4,FALSE)))</f>
        <v>#VALUE!</v>
      </c>
      <c r="W220" s="33">
        <f t="shared" ca="1" si="30"/>
        <v>0</v>
      </c>
    </row>
    <row r="221" spans="1:23" x14ac:dyDescent="0.3">
      <c r="A221">
        <f t="shared" si="31"/>
        <v>219</v>
      </c>
      <c r="B221" s="15" t="str">
        <f ca="1">_xlfn.XLOOKUP(OFFSET('Survey Data'!$A$2,A221,0),Key!A$2:A$5,Key!B$2:B$5,"")</f>
        <v/>
      </c>
      <c r="C221" s="15">
        <f ca="1">_xlfn.XLOOKUP(OFFSET('Survey Data'!B$2,$A221,0),Key!$D$2:$D$6,Key!$E$2:$E$6,-25)</f>
        <v>-25</v>
      </c>
      <c r="D221" s="15">
        <f ca="1">_xlfn.XLOOKUP(OFFSET('Survey Data'!C$2,$A221,0),Key!$D$2:$D$6,Key!$E$2:$E$6,-25)</f>
        <v>-25</v>
      </c>
      <c r="E221" s="15">
        <f ca="1">_xlfn.XLOOKUP(OFFSET('Survey Data'!D$2,$A221,0),Key!$D$2:$D$6,Key!$E$2:$E$6,-25)</f>
        <v>-25</v>
      </c>
      <c r="F221" s="15">
        <f ca="1">_xlfn.XLOOKUP(OFFSET('Survey Data'!E$2,$A221,0),Key!$D$2:$D$6,Key!$E$2:$E$6,-25)</f>
        <v>-25</v>
      </c>
      <c r="G221" s="15">
        <f ca="1">_xlfn.XLOOKUP(OFFSET('Survey Data'!F$2,$A221,0),Key!$D$2:$D$6,Key!$E$2:$E$6,-25)</f>
        <v>-25</v>
      </c>
      <c r="H221" s="15">
        <f ca="1">_xlfn.XLOOKUP(OFFSET('Survey Data'!G$2,$A221,0),Key!$D$2:$D$6,Key!$E$2:$E$6,-25)</f>
        <v>-25</v>
      </c>
      <c r="I221" s="15">
        <f ca="1">OFFSET('Survey Data'!$H$2,A221,0)</f>
        <v>0</v>
      </c>
      <c r="J221" s="15" t="str">
        <f ca="1">_xlfn.XLOOKUP(OFFSET('Survey Data'!$R$2,A221,0),Key!$G$2:$G$3,Key!$H$2:$H$3,"")</f>
        <v/>
      </c>
      <c r="L221">
        <f t="shared" ca="1" si="24"/>
        <v>-150</v>
      </c>
      <c r="M221">
        <f t="shared" ca="1" si="25"/>
        <v>0</v>
      </c>
      <c r="N221" t="e">
        <f ca="1">VLOOKUP(M221,Key!J$2:K$101,2,FALSE)</f>
        <v>#N/A</v>
      </c>
      <c r="O221" t="e" cm="1">
        <f t="array" ref="O221">_xlfn.IFS(COUNTIF('Survey Data'!J221:P221,"Yes")&gt;1,4,'Survey Data'!P221="Yes",1,'Survey Data'!L221="Yes",2,'Survey Data'!M221="Yes",3,'Survey Data'!J221="Yes",4,'Survey Data'!K221="Yes",4,'Survey Data'!N221="Yes",4)</f>
        <v>#N/A</v>
      </c>
      <c r="P221" t="e">
        <f t="shared" ca="1" si="26"/>
        <v>#N/A</v>
      </c>
      <c r="Q221">
        <f t="shared" ca="1" si="27"/>
        <v>1</v>
      </c>
      <c r="R221" t="b">
        <f t="shared" ca="1" si="28"/>
        <v>1</v>
      </c>
      <c r="S221" t="str">
        <f t="shared" ca="1" si="29"/>
        <v/>
      </c>
      <c r="T221" t="e">
        <f ca="1">_xlfn.XLOOKUP(P221,'Depression Treatment'!A$2:A$33,'Depression Treatment'!I$2:I$33,0)*S221</f>
        <v>#N/A</v>
      </c>
      <c r="U221">
        <f>IF(LEFT('Survey Data'!I221,8)="Employed",1,0)</f>
        <v>0</v>
      </c>
      <c r="V221" s="33" t="e">
        <f ca="1">S221*(U221*(T221*VLOOKUP(N221,'Depression Treatment'!F$38:I$41,3,FALSE)+(1-T221)*VLOOKUP(N221,'Depression Treatment'!F$38:I$41,4,FALSE))+(1-U221)*(T221*VLOOKUP(N221,'Depression Treatment'!F$43:I$46,3,FALSE)+(1-T221)*VLOOKUP(N221,'Depression Treatment'!F$43:I$46,4,FALSE)))</f>
        <v>#VALUE!</v>
      </c>
      <c r="W221" s="33">
        <f t="shared" ca="1" si="30"/>
        <v>0</v>
      </c>
    </row>
    <row r="222" spans="1:23" x14ac:dyDescent="0.3">
      <c r="A222">
        <f t="shared" si="31"/>
        <v>220</v>
      </c>
      <c r="B222" s="15" t="str">
        <f ca="1">_xlfn.XLOOKUP(OFFSET('Survey Data'!$A$2,A222,0),Key!A$2:A$5,Key!B$2:B$5,"")</f>
        <v/>
      </c>
      <c r="C222" s="15">
        <f ca="1">_xlfn.XLOOKUP(OFFSET('Survey Data'!B$2,$A222,0),Key!$D$2:$D$6,Key!$E$2:$E$6,-25)</f>
        <v>-25</v>
      </c>
      <c r="D222" s="15">
        <f ca="1">_xlfn.XLOOKUP(OFFSET('Survey Data'!C$2,$A222,0),Key!$D$2:$D$6,Key!$E$2:$E$6,-25)</f>
        <v>-25</v>
      </c>
      <c r="E222" s="15">
        <f ca="1">_xlfn.XLOOKUP(OFFSET('Survey Data'!D$2,$A222,0),Key!$D$2:$D$6,Key!$E$2:$E$6,-25)</f>
        <v>-25</v>
      </c>
      <c r="F222" s="15">
        <f ca="1">_xlfn.XLOOKUP(OFFSET('Survey Data'!E$2,$A222,0),Key!$D$2:$D$6,Key!$E$2:$E$6,-25)</f>
        <v>-25</v>
      </c>
      <c r="G222" s="15">
        <f ca="1">_xlfn.XLOOKUP(OFFSET('Survey Data'!F$2,$A222,0),Key!$D$2:$D$6,Key!$E$2:$E$6,-25)</f>
        <v>-25</v>
      </c>
      <c r="H222" s="15">
        <f ca="1">_xlfn.XLOOKUP(OFFSET('Survey Data'!G$2,$A222,0),Key!$D$2:$D$6,Key!$E$2:$E$6,-25)</f>
        <v>-25</v>
      </c>
      <c r="I222" s="15">
        <f ca="1">OFFSET('Survey Data'!$H$2,A222,0)</f>
        <v>0</v>
      </c>
      <c r="J222" s="15" t="str">
        <f ca="1">_xlfn.XLOOKUP(OFFSET('Survey Data'!$R$2,A222,0),Key!$G$2:$G$3,Key!$H$2:$H$3,"")</f>
        <v/>
      </c>
      <c r="L222">
        <f t="shared" ca="1" si="24"/>
        <v>-150</v>
      </c>
      <c r="M222">
        <f t="shared" ca="1" si="25"/>
        <v>0</v>
      </c>
      <c r="N222" t="e">
        <f ca="1">VLOOKUP(M222,Key!J$2:K$101,2,FALSE)</f>
        <v>#N/A</v>
      </c>
      <c r="O222" t="e" cm="1">
        <f t="array" ref="O222">_xlfn.IFS(COUNTIF('Survey Data'!J222:P222,"Yes")&gt;1,4,'Survey Data'!P222="Yes",1,'Survey Data'!L222="Yes",2,'Survey Data'!M222="Yes",3,'Survey Data'!J222="Yes",4,'Survey Data'!K222="Yes",4,'Survey Data'!N222="Yes",4)</f>
        <v>#N/A</v>
      </c>
      <c r="P222" t="e">
        <f t="shared" ca="1" si="26"/>
        <v>#N/A</v>
      </c>
      <c r="Q222">
        <f t="shared" ca="1" si="27"/>
        <v>1</v>
      </c>
      <c r="R222" t="b">
        <f t="shared" ca="1" si="28"/>
        <v>1</v>
      </c>
      <c r="S222" t="str">
        <f t="shared" ca="1" si="29"/>
        <v/>
      </c>
      <c r="T222" t="e">
        <f ca="1">_xlfn.XLOOKUP(P222,'Depression Treatment'!A$2:A$33,'Depression Treatment'!I$2:I$33,0)*S222</f>
        <v>#N/A</v>
      </c>
      <c r="U222">
        <f>IF(LEFT('Survey Data'!I222,8)="Employed",1,0)</f>
        <v>0</v>
      </c>
      <c r="V222" s="33" t="e">
        <f ca="1">S222*(U222*(T222*VLOOKUP(N222,'Depression Treatment'!F$38:I$41,3,FALSE)+(1-T222)*VLOOKUP(N222,'Depression Treatment'!F$38:I$41,4,FALSE))+(1-U222)*(T222*VLOOKUP(N222,'Depression Treatment'!F$43:I$46,3,FALSE)+(1-T222)*VLOOKUP(N222,'Depression Treatment'!F$43:I$46,4,FALSE)))</f>
        <v>#VALUE!</v>
      </c>
      <c r="W222" s="33">
        <f t="shared" ca="1" si="30"/>
        <v>0</v>
      </c>
    </row>
    <row r="223" spans="1:23" x14ac:dyDescent="0.3">
      <c r="A223">
        <f t="shared" si="31"/>
        <v>221</v>
      </c>
      <c r="B223" s="15" t="str">
        <f ca="1">_xlfn.XLOOKUP(OFFSET('Survey Data'!$A$2,A223,0),Key!A$2:A$5,Key!B$2:B$5,"")</f>
        <v/>
      </c>
      <c r="C223" s="15">
        <f ca="1">_xlfn.XLOOKUP(OFFSET('Survey Data'!B$2,$A223,0),Key!$D$2:$D$6,Key!$E$2:$E$6,-25)</f>
        <v>-25</v>
      </c>
      <c r="D223" s="15">
        <f ca="1">_xlfn.XLOOKUP(OFFSET('Survey Data'!C$2,$A223,0),Key!$D$2:$D$6,Key!$E$2:$E$6,-25)</f>
        <v>-25</v>
      </c>
      <c r="E223" s="15">
        <f ca="1">_xlfn.XLOOKUP(OFFSET('Survey Data'!D$2,$A223,0),Key!$D$2:$D$6,Key!$E$2:$E$6,-25)</f>
        <v>-25</v>
      </c>
      <c r="F223" s="15">
        <f ca="1">_xlfn.XLOOKUP(OFFSET('Survey Data'!E$2,$A223,0),Key!$D$2:$D$6,Key!$E$2:$E$6,-25)</f>
        <v>-25</v>
      </c>
      <c r="G223" s="15">
        <f ca="1">_xlfn.XLOOKUP(OFFSET('Survey Data'!F$2,$A223,0),Key!$D$2:$D$6,Key!$E$2:$E$6,-25)</f>
        <v>-25</v>
      </c>
      <c r="H223" s="15">
        <f ca="1">_xlfn.XLOOKUP(OFFSET('Survey Data'!G$2,$A223,0),Key!$D$2:$D$6,Key!$E$2:$E$6,-25)</f>
        <v>-25</v>
      </c>
      <c r="I223" s="15">
        <f ca="1">OFFSET('Survey Data'!$H$2,A223,0)</f>
        <v>0</v>
      </c>
      <c r="J223" s="15" t="str">
        <f ca="1">_xlfn.XLOOKUP(OFFSET('Survey Data'!$R$2,A223,0),Key!$G$2:$G$3,Key!$H$2:$H$3,"")</f>
        <v/>
      </c>
      <c r="L223">
        <f t="shared" ca="1" si="24"/>
        <v>-150</v>
      </c>
      <c r="M223">
        <f t="shared" ca="1" si="25"/>
        <v>0</v>
      </c>
      <c r="N223" t="e">
        <f ca="1">VLOOKUP(M223,Key!J$2:K$101,2,FALSE)</f>
        <v>#N/A</v>
      </c>
      <c r="O223" t="e" cm="1">
        <f t="array" ref="O223">_xlfn.IFS(COUNTIF('Survey Data'!J223:P223,"Yes")&gt;1,4,'Survey Data'!P223="Yes",1,'Survey Data'!L223="Yes",2,'Survey Data'!M223="Yes",3,'Survey Data'!J223="Yes",4,'Survey Data'!K223="Yes",4,'Survey Data'!N223="Yes",4)</f>
        <v>#N/A</v>
      </c>
      <c r="P223" t="e">
        <f t="shared" ca="1" si="26"/>
        <v>#N/A</v>
      </c>
      <c r="Q223">
        <f t="shared" ca="1" si="27"/>
        <v>1</v>
      </c>
      <c r="R223" t="b">
        <f t="shared" ca="1" si="28"/>
        <v>1</v>
      </c>
      <c r="S223" t="str">
        <f t="shared" ca="1" si="29"/>
        <v/>
      </c>
      <c r="T223" t="e">
        <f ca="1">_xlfn.XLOOKUP(P223,'Depression Treatment'!A$2:A$33,'Depression Treatment'!I$2:I$33,0)*S223</f>
        <v>#N/A</v>
      </c>
      <c r="U223">
        <f>IF(LEFT('Survey Data'!I223,8)="Employed",1,0)</f>
        <v>0</v>
      </c>
      <c r="V223" s="33" t="e">
        <f ca="1">S223*(U223*(T223*VLOOKUP(N223,'Depression Treatment'!F$38:I$41,3,FALSE)+(1-T223)*VLOOKUP(N223,'Depression Treatment'!F$38:I$41,4,FALSE))+(1-U223)*(T223*VLOOKUP(N223,'Depression Treatment'!F$43:I$46,3,FALSE)+(1-T223)*VLOOKUP(N223,'Depression Treatment'!F$43:I$46,4,FALSE)))</f>
        <v>#VALUE!</v>
      </c>
      <c r="W223" s="33">
        <f t="shared" ca="1" si="30"/>
        <v>0</v>
      </c>
    </row>
    <row r="224" spans="1:23" x14ac:dyDescent="0.3">
      <c r="A224">
        <f t="shared" si="31"/>
        <v>222</v>
      </c>
      <c r="B224" s="15" t="str">
        <f ca="1">_xlfn.XLOOKUP(OFFSET('Survey Data'!$A$2,A224,0),Key!A$2:A$5,Key!B$2:B$5,"")</f>
        <v/>
      </c>
      <c r="C224" s="15">
        <f ca="1">_xlfn.XLOOKUP(OFFSET('Survey Data'!B$2,$A224,0),Key!$D$2:$D$6,Key!$E$2:$E$6,-25)</f>
        <v>-25</v>
      </c>
      <c r="D224" s="15">
        <f ca="1">_xlfn.XLOOKUP(OFFSET('Survey Data'!C$2,$A224,0),Key!$D$2:$D$6,Key!$E$2:$E$6,-25)</f>
        <v>-25</v>
      </c>
      <c r="E224" s="15">
        <f ca="1">_xlfn.XLOOKUP(OFFSET('Survey Data'!D$2,$A224,0),Key!$D$2:$D$6,Key!$E$2:$E$6,-25)</f>
        <v>-25</v>
      </c>
      <c r="F224" s="15">
        <f ca="1">_xlfn.XLOOKUP(OFFSET('Survey Data'!E$2,$A224,0),Key!$D$2:$D$6,Key!$E$2:$E$6,-25)</f>
        <v>-25</v>
      </c>
      <c r="G224" s="15">
        <f ca="1">_xlfn.XLOOKUP(OFFSET('Survey Data'!F$2,$A224,0),Key!$D$2:$D$6,Key!$E$2:$E$6,-25)</f>
        <v>-25</v>
      </c>
      <c r="H224" s="15">
        <f ca="1">_xlfn.XLOOKUP(OFFSET('Survey Data'!G$2,$A224,0),Key!$D$2:$D$6,Key!$E$2:$E$6,-25)</f>
        <v>-25</v>
      </c>
      <c r="I224" s="15">
        <f ca="1">OFFSET('Survey Data'!$H$2,A224,0)</f>
        <v>0</v>
      </c>
      <c r="J224" s="15" t="str">
        <f ca="1">_xlfn.XLOOKUP(OFFSET('Survey Data'!$R$2,A224,0),Key!$G$2:$G$3,Key!$H$2:$H$3,"")</f>
        <v/>
      </c>
      <c r="L224">
        <f t="shared" ca="1" si="24"/>
        <v>-150</v>
      </c>
      <c r="M224">
        <f t="shared" ca="1" si="25"/>
        <v>0</v>
      </c>
      <c r="N224" t="e">
        <f ca="1">VLOOKUP(M224,Key!J$2:K$101,2,FALSE)</f>
        <v>#N/A</v>
      </c>
      <c r="O224" t="e" cm="1">
        <f t="array" ref="O224">_xlfn.IFS(COUNTIF('Survey Data'!J224:P224,"Yes")&gt;1,4,'Survey Data'!P224="Yes",1,'Survey Data'!L224="Yes",2,'Survey Data'!M224="Yes",3,'Survey Data'!J224="Yes",4,'Survey Data'!K224="Yes",4,'Survey Data'!N224="Yes",4)</f>
        <v>#N/A</v>
      </c>
      <c r="P224" t="e">
        <f t="shared" ca="1" si="26"/>
        <v>#N/A</v>
      </c>
      <c r="Q224">
        <f t="shared" ca="1" si="27"/>
        <v>1</v>
      </c>
      <c r="R224" t="b">
        <f t="shared" ca="1" si="28"/>
        <v>1</v>
      </c>
      <c r="S224" t="str">
        <f t="shared" ca="1" si="29"/>
        <v/>
      </c>
      <c r="T224" t="e">
        <f ca="1">_xlfn.XLOOKUP(P224,'Depression Treatment'!A$2:A$33,'Depression Treatment'!I$2:I$33,0)*S224</f>
        <v>#N/A</v>
      </c>
      <c r="U224">
        <f>IF(LEFT('Survey Data'!I224,8)="Employed",1,0)</f>
        <v>0</v>
      </c>
      <c r="V224" s="33" t="e">
        <f ca="1">S224*(U224*(T224*VLOOKUP(N224,'Depression Treatment'!F$38:I$41,3,FALSE)+(1-T224)*VLOOKUP(N224,'Depression Treatment'!F$38:I$41,4,FALSE))+(1-U224)*(T224*VLOOKUP(N224,'Depression Treatment'!F$43:I$46,3,FALSE)+(1-T224)*VLOOKUP(N224,'Depression Treatment'!F$43:I$46,4,FALSE)))</f>
        <v>#VALUE!</v>
      </c>
      <c r="W224" s="33">
        <f t="shared" ca="1" si="30"/>
        <v>0</v>
      </c>
    </row>
    <row r="225" spans="1:23" x14ac:dyDescent="0.3">
      <c r="A225">
        <f t="shared" si="31"/>
        <v>223</v>
      </c>
      <c r="B225" s="15" t="str">
        <f ca="1">_xlfn.XLOOKUP(OFFSET('Survey Data'!$A$2,A225,0),Key!A$2:A$5,Key!B$2:B$5,"")</f>
        <v/>
      </c>
      <c r="C225" s="15">
        <f ca="1">_xlfn.XLOOKUP(OFFSET('Survey Data'!B$2,$A225,0),Key!$D$2:$D$6,Key!$E$2:$E$6,-25)</f>
        <v>-25</v>
      </c>
      <c r="D225" s="15">
        <f ca="1">_xlfn.XLOOKUP(OFFSET('Survey Data'!C$2,$A225,0),Key!$D$2:$D$6,Key!$E$2:$E$6,-25)</f>
        <v>-25</v>
      </c>
      <c r="E225" s="15">
        <f ca="1">_xlfn.XLOOKUP(OFFSET('Survey Data'!D$2,$A225,0),Key!$D$2:$D$6,Key!$E$2:$E$6,-25)</f>
        <v>-25</v>
      </c>
      <c r="F225" s="15">
        <f ca="1">_xlfn.XLOOKUP(OFFSET('Survey Data'!E$2,$A225,0),Key!$D$2:$D$6,Key!$E$2:$E$6,-25)</f>
        <v>-25</v>
      </c>
      <c r="G225" s="15">
        <f ca="1">_xlfn.XLOOKUP(OFFSET('Survey Data'!F$2,$A225,0),Key!$D$2:$D$6,Key!$E$2:$E$6,-25)</f>
        <v>-25</v>
      </c>
      <c r="H225" s="15">
        <f ca="1">_xlfn.XLOOKUP(OFFSET('Survey Data'!G$2,$A225,0),Key!$D$2:$D$6,Key!$E$2:$E$6,-25)</f>
        <v>-25</v>
      </c>
      <c r="I225" s="15">
        <f ca="1">OFFSET('Survey Data'!$H$2,A225,0)</f>
        <v>0</v>
      </c>
      <c r="J225" s="15" t="str">
        <f ca="1">_xlfn.XLOOKUP(OFFSET('Survey Data'!$R$2,A225,0),Key!$G$2:$G$3,Key!$H$2:$H$3,"")</f>
        <v/>
      </c>
      <c r="L225">
        <f t="shared" ca="1" si="24"/>
        <v>-150</v>
      </c>
      <c r="M225">
        <f t="shared" ca="1" si="25"/>
        <v>0</v>
      </c>
      <c r="N225" t="e">
        <f ca="1">VLOOKUP(M225,Key!J$2:K$101,2,FALSE)</f>
        <v>#N/A</v>
      </c>
      <c r="O225" t="e" cm="1">
        <f t="array" ref="O225">_xlfn.IFS(COUNTIF('Survey Data'!J225:P225,"Yes")&gt;1,4,'Survey Data'!P225="Yes",1,'Survey Data'!L225="Yes",2,'Survey Data'!M225="Yes",3,'Survey Data'!J225="Yes",4,'Survey Data'!K225="Yes",4,'Survey Data'!N225="Yes",4)</f>
        <v>#N/A</v>
      </c>
      <c r="P225" t="e">
        <f t="shared" ca="1" si="26"/>
        <v>#N/A</v>
      </c>
      <c r="Q225">
        <f t="shared" ca="1" si="27"/>
        <v>1</v>
      </c>
      <c r="R225" t="b">
        <f t="shared" ca="1" si="28"/>
        <v>1</v>
      </c>
      <c r="S225" t="str">
        <f t="shared" ca="1" si="29"/>
        <v/>
      </c>
      <c r="T225" t="e">
        <f ca="1">_xlfn.XLOOKUP(P225,'Depression Treatment'!A$2:A$33,'Depression Treatment'!I$2:I$33,0)*S225</f>
        <v>#N/A</v>
      </c>
      <c r="U225">
        <f>IF(LEFT('Survey Data'!I225,8)="Employed",1,0)</f>
        <v>0</v>
      </c>
      <c r="V225" s="33" t="e">
        <f ca="1">S225*(U225*(T225*VLOOKUP(N225,'Depression Treatment'!F$38:I$41,3,FALSE)+(1-T225)*VLOOKUP(N225,'Depression Treatment'!F$38:I$41,4,FALSE))+(1-U225)*(T225*VLOOKUP(N225,'Depression Treatment'!F$43:I$46,3,FALSE)+(1-T225)*VLOOKUP(N225,'Depression Treatment'!F$43:I$46,4,FALSE)))</f>
        <v>#VALUE!</v>
      </c>
      <c r="W225" s="33">
        <f t="shared" ca="1" si="30"/>
        <v>0</v>
      </c>
    </row>
    <row r="226" spans="1:23" x14ac:dyDescent="0.3">
      <c r="A226">
        <f t="shared" si="31"/>
        <v>224</v>
      </c>
      <c r="B226" s="15" t="str">
        <f ca="1">_xlfn.XLOOKUP(OFFSET('Survey Data'!$A$2,A226,0),Key!A$2:A$5,Key!B$2:B$5,"")</f>
        <v/>
      </c>
      <c r="C226" s="15">
        <f ca="1">_xlfn.XLOOKUP(OFFSET('Survey Data'!B$2,$A226,0),Key!$D$2:$D$6,Key!$E$2:$E$6,-25)</f>
        <v>-25</v>
      </c>
      <c r="D226" s="15">
        <f ca="1">_xlfn.XLOOKUP(OFFSET('Survey Data'!C$2,$A226,0),Key!$D$2:$D$6,Key!$E$2:$E$6,-25)</f>
        <v>-25</v>
      </c>
      <c r="E226" s="15">
        <f ca="1">_xlfn.XLOOKUP(OFFSET('Survey Data'!D$2,$A226,0),Key!$D$2:$D$6,Key!$E$2:$E$6,-25)</f>
        <v>-25</v>
      </c>
      <c r="F226" s="15">
        <f ca="1">_xlfn.XLOOKUP(OFFSET('Survey Data'!E$2,$A226,0),Key!$D$2:$D$6,Key!$E$2:$E$6,-25)</f>
        <v>-25</v>
      </c>
      <c r="G226" s="15">
        <f ca="1">_xlfn.XLOOKUP(OFFSET('Survey Data'!F$2,$A226,0),Key!$D$2:$D$6,Key!$E$2:$E$6,-25)</f>
        <v>-25</v>
      </c>
      <c r="H226" s="15">
        <f ca="1">_xlfn.XLOOKUP(OFFSET('Survey Data'!G$2,$A226,0),Key!$D$2:$D$6,Key!$E$2:$E$6,-25)</f>
        <v>-25</v>
      </c>
      <c r="I226" s="15">
        <f ca="1">OFFSET('Survey Data'!$H$2,A226,0)</f>
        <v>0</v>
      </c>
      <c r="J226" s="15" t="str">
        <f ca="1">_xlfn.XLOOKUP(OFFSET('Survey Data'!$R$2,A226,0),Key!$G$2:$G$3,Key!$H$2:$H$3,"")</f>
        <v/>
      </c>
      <c r="L226">
        <f t="shared" ca="1" si="24"/>
        <v>-150</v>
      </c>
      <c r="M226">
        <f t="shared" ca="1" si="25"/>
        <v>0</v>
      </c>
      <c r="N226" t="e">
        <f ca="1">VLOOKUP(M226,Key!J$2:K$101,2,FALSE)</f>
        <v>#N/A</v>
      </c>
      <c r="O226" t="e" cm="1">
        <f t="array" ref="O226">_xlfn.IFS(COUNTIF('Survey Data'!J226:P226,"Yes")&gt;1,4,'Survey Data'!P226="Yes",1,'Survey Data'!L226="Yes",2,'Survey Data'!M226="Yes",3,'Survey Data'!J226="Yes",4,'Survey Data'!K226="Yes",4,'Survey Data'!N226="Yes",4)</f>
        <v>#N/A</v>
      </c>
      <c r="P226" t="e">
        <f t="shared" ca="1" si="26"/>
        <v>#N/A</v>
      </c>
      <c r="Q226">
        <f t="shared" ca="1" si="27"/>
        <v>1</v>
      </c>
      <c r="R226" t="b">
        <f t="shared" ca="1" si="28"/>
        <v>1</v>
      </c>
      <c r="S226" t="str">
        <f t="shared" ca="1" si="29"/>
        <v/>
      </c>
      <c r="T226" t="e">
        <f ca="1">_xlfn.XLOOKUP(P226,'Depression Treatment'!A$2:A$33,'Depression Treatment'!I$2:I$33,0)*S226</f>
        <v>#N/A</v>
      </c>
      <c r="U226">
        <f>IF(LEFT('Survey Data'!I226,8)="Employed",1,0)</f>
        <v>0</v>
      </c>
      <c r="V226" s="33" t="e">
        <f ca="1">S226*(U226*(T226*VLOOKUP(N226,'Depression Treatment'!F$38:I$41,3,FALSE)+(1-T226)*VLOOKUP(N226,'Depression Treatment'!F$38:I$41,4,FALSE))+(1-U226)*(T226*VLOOKUP(N226,'Depression Treatment'!F$43:I$46,3,FALSE)+(1-T226)*VLOOKUP(N226,'Depression Treatment'!F$43:I$46,4,FALSE)))</f>
        <v>#VALUE!</v>
      </c>
      <c r="W226" s="33">
        <f t="shared" ca="1" si="30"/>
        <v>0</v>
      </c>
    </row>
    <row r="227" spans="1:23" x14ac:dyDescent="0.3">
      <c r="A227">
        <f t="shared" si="31"/>
        <v>225</v>
      </c>
      <c r="B227" s="15" t="str">
        <f ca="1">_xlfn.XLOOKUP(OFFSET('Survey Data'!$A$2,A227,0),Key!A$2:A$5,Key!B$2:B$5,"")</f>
        <v/>
      </c>
      <c r="C227" s="15">
        <f ca="1">_xlfn.XLOOKUP(OFFSET('Survey Data'!B$2,$A227,0),Key!$D$2:$D$6,Key!$E$2:$E$6,-25)</f>
        <v>-25</v>
      </c>
      <c r="D227" s="15">
        <f ca="1">_xlfn.XLOOKUP(OFFSET('Survey Data'!C$2,$A227,0),Key!$D$2:$D$6,Key!$E$2:$E$6,-25)</f>
        <v>-25</v>
      </c>
      <c r="E227" s="15">
        <f ca="1">_xlfn.XLOOKUP(OFFSET('Survey Data'!D$2,$A227,0),Key!$D$2:$D$6,Key!$E$2:$E$6,-25)</f>
        <v>-25</v>
      </c>
      <c r="F227" s="15">
        <f ca="1">_xlfn.XLOOKUP(OFFSET('Survey Data'!E$2,$A227,0),Key!$D$2:$D$6,Key!$E$2:$E$6,-25)</f>
        <v>-25</v>
      </c>
      <c r="G227" s="15">
        <f ca="1">_xlfn.XLOOKUP(OFFSET('Survey Data'!F$2,$A227,0),Key!$D$2:$D$6,Key!$E$2:$E$6,-25)</f>
        <v>-25</v>
      </c>
      <c r="H227" s="15">
        <f ca="1">_xlfn.XLOOKUP(OFFSET('Survey Data'!G$2,$A227,0),Key!$D$2:$D$6,Key!$E$2:$E$6,-25)</f>
        <v>-25</v>
      </c>
      <c r="I227" s="15">
        <f ca="1">OFFSET('Survey Data'!$H$2,A227,0)</f>
        <v>0</v>
      </c>
      <c r="J227" s="15" t="str">
        <f ca="1">_xlfn.XLOOKUP(OFFSET('Survey Data'!$R$2,A227,0),Key!$G$2:$G$3,Key!$H$2:$H$3,"")</f>
        <v/>
      </c>
      <c r="L227">
        <f t="shared" ca="1" si="24"/>
        <v>-150</v>
      </c>
      <c r="M227">
        <f t="shared" ca="1" si="25"/>
        <v>0</v>
      </c>
      <c r="N227" t="e">
        <f ca="1">VLOOKUP(M227,Key!J$2:K$101,2,FALSE)</f>
        <v>#N/A</v>
      </c>
      <c r="O227" t="e" cm="1">
        <f t="array" ref="O227">_xlfn.IFS(COUNTIF('Survey Data'!J227:P227,"Yes")&gt;1,4,'Survey Data'!P227="Yes",1,'Survey Data'!L227="Yes",2,'Survey Data'!M227="Yes",3,'Survey Data'!J227="Yes",4,'Survey Data'!K227="Yes",4,'Survey Data'!N227="Yes",4)</f>
        <v>#N/A</v>
      </c>
      <c r="P227" t="e">
        <f t="shared" ca="1" si="26"/>
        <v>#N/A</v>
      </c>
      <c r="Q227">
        <f t="shared" ca="1" si="27"/>
        <v>1</v>
      </c>
      <c r="R227" t="b">
        <f t="shared" ca="1" si="28"/>
        <v>1</v>
      </c>
      <c r="S227" t="str">
        <f t="shared" ca="1" si="29"/>
        <v/>
      </c>
      <c r="T227" t="e">
        <f ca="1">_xlfn.XLOOKUP(P227,'Depression Treatment'!A$2:A$33,'Depression Treatment'!I$2:I$33,0)*S227</f>
        <v>#N/A</v>
      </c>
      <c r="U227">
        <f>IF(LEFT('Survey Data'!I227,8)="Employed",1,0)</f>
        <v>0</v>
      </c>
      <c r="V227" s="33" t="e">
        <f ca="1">S227*(U227*(T227*VLOOKUP(N227,'Depression Treatment'!F$38:I$41,3,FALSE)+(1-T227)*VLOOKUP(N227,'Depression Treatment'!F$38:I$41,4,FALSE))+(1-U227)*(T227*VLOOKUP(N227,'Depression Treatment'!F$43:I$46,3,FALSE)+(1-T227)*VLOOKUP(N227,'Depression Treatment'!F$43:I$46,4,FALSE)))</f>
        <v>#VALUE!</v>
      </c>
      <c r="W227" s="33">
        <f t="shared" ca="1" si="30"/>
        <v>0</v>
      </c>
    </row>
    <row r="228" spans="1:23" x14ac:dyDescent="0.3">
      <c r="A228">
        <f t="shared" si="31"/>
        <v>226</v>
      </c>
      <c r="B228" s="15" t="str">
        <f ca="1">_xlfn.XLOOKUP(OFFSET('Survey Data'!$A$2,A228,0),Key!A$2:A$5,Key!B$2:B$5,"")</f>
        <v/>
      </c>
      <c r="C228" s="15">
        <f ca="1">_xlfn.XLOOKUP(OFFSET('Survey Data'!B$2,$A228,0),Key!$D$2:$D$6,Key!$E$2:$E$6,-25)</f>
        <v>-25</v>
      </c>
      <c r="D228" s="15">
        <f ca="1">_xlfn.XLOOKUP(OFFSET('Survey Data'!C$2,$A228,0),Key!$D$2:$D$6,Key!$E$2:$E$6,-25)</f>
        <v>-25</v>
      </c>
      <c r="E228" s="15">
        <f ca="1">_xlfn.XLOOKUP(OFFSET('Survey Data'!D$2,$A228,0),Key!$D$2:$D$6,Key!$E$2:$E$6,-25)</f>
        <v>-25</v>
      </c>
      <c r="F228" s="15">
        <f ca="1">_xlfn.XLOOKUP(OFFSET('Survey Data'!E$2,$A228,0),Key!$D$2:$D$6,Key!$E$2:$E$6,-25)</f>
        <v>-25</v>
      </c>
      <c r="G228" s="15">
        <f ca="1">_xlfn.XLOOKUP(OFFSET('Survey Data'!F$2,$A228,0),Key!$D$2:$D$6,Key!$E$2:$E$6,-25)</f>
        <v>-25</v>
      </c>
      <c r="H228" s="15">
        <f ca="1">_xlfn.XLOOKUP(OFFSET('Survey Data'!G$2,$A228,0),Key!$D$2:$D$6,Key!$E$2:$E$6,-25)</f>
        <v>-25</v>
      </c>
      <c r="I228" s="15">
        <f ca="1">OFFSET('Survey Data'!$H$2,A228,0)</f>
        <v>0</v>
      </c>
      <c r="J228" s="15" t="str">
        <f ca="1">_xlfn.XLOOKUP(OFFSET('Survey Data'!$R$2,A228,0),Key!$G$2:$G$3,Key!$H$2:$H$3,"")</f>
        <v/>
      </c>
      <c r="L228">
        <f t="shared" ca="1" si="24"/>
        <v>-150</v>
      </c>
      <c r="M228">
        <f t="shared" ca="1" si="25"/>
        <v>0</v>
      </c>
      <c r="N228" t="e">
        <f ca="1">VLOOKUP(M228,Key!J$2:K$101,2,FALSE)</f>
        <v>#N/A</v>
      </c>
      <c r="O228" t="e" cm="1">
        <f t="array" ref="O228">_xlfn.IFS(COUNTIF('Survey Data'!J228:P228,"Yes")&gt;1,4,'Survey Data'!P228="Yes",1,'Survey Data'!L228="Yes",2,'Survey Data'!M228="Yes",3,'Survey Data'!J228="Yes",4,'Survey Data'!K228="Yes",4,'Survey Data'!N228="Yes",4)</f>
        <v>#N/A</v>
      </c>
      <c r="P228" t="e">
        <f t="shared" ca="1" si="26"/>
        <v>#N/A</v>
      </c>
      <c r="Q228">
        <f t="shared" ca="1" si="27"/>
        <v>1</v>
      </c>
      <c r="R228" t="b">
        <f t="shared" ca="1" si="28"/>
        <v>1</v>
      </c>
      <c r="S228" t="str">
        <f t="shared" ca="1" si="29"/>
        <v/>
      </c>
      <c r="T228" t="e">
        <f ca="1">_xlfn.XLOOKUP(P228,'Depression Treatment'!A$2:A$33,'Depression Treatment'!I$2:I$33,0)*S228</f>
        <v>#N/A</v>
      </c>
      <c r="U228">
        <f>IF(LEFT('Survey Data'!I228,8)="Employed",1,0)</f>
        <v>0</v>
      </c>
      <c r="V228" s="33" t="e">
        <f ca="1">S228*(U228*(T228*VLOOKUP(N228,'Depression Treatment'!F$38:I$41,3,FALSE)+(1-T228)*VLOOKUP(N228,'Depression Treatment'!F$38:I$41,4,FALSE))+(1-U228)*(T228*VLOOKUP(N228,'Depression Treatment'!F$43:I$46,3,FALSE)+(1-T228)*VLOOKUP(N228,'Depression Treatment'!F$43:I$46,4,FALSE)))</f>
        <v>#VALUE!</v>
      </c>
      <c r="W228" s="33">
        <f t="shared" ca="1" si="30"/>
        <v>0</v>
      </c>
    </row>
    <row r="229" spans="1:23" x14ac:dyDescent="0.3">
      <c r="A229">
        <f t="shared" si="31"/>
        <v>227</v>
      </c>
      <c r="B229" s="15" t="str">
        <f ca="1">_xlfn.XLOOKUP(OFFSET('Survey Data'!$A$2,A229,0),Key!A$2:A$5,Key!B$2:B$5,"")</f>
        <v/>
      </c>
      <c r="C229" s="15">
        <f ca="1">_xlfn.XLOOKUP(OFFSET('Survey Data'!B$2,$A229,0),Key!$D$2:$D$6,Key!$E$2:$E$6,-25)</f>
        <v>-25</v>
      </c>
      <c r="D229" s="15">
        <f ca="1">_xlfn.XLOOKUP(OFFSET('Survey Data'!C$2,$A229,0),Key!$D$2:$D$6,Key!$E$2:$E$6,-25)</f>
        <v>-25</v>
      </c>
      <c r="E229" s="15">
        <f ca="1">_xlfn.XLOOKUP(OFFSET('Survey Data'!D$2,$A229,0),Key!$D$2:$D$6,Key!$E$2:$E$6,-25)</f>
        <v>-25</v>
      </c>
      <c r="F229" s="15">
        <f ca="1">_xlfn.XLOOKUP(OFFSET('Survey Data'!E$2,$A229,0),Key!$D$2:$D$6,Key!$E$2:$E$6,-25)</f>
        <v>-25</v>
      </c>
      <c r="G229" s="15">
        <f ca="1">_xlfn.XLOOKUP(OFFSET('Survey Data'!F$2,$A229,0),Key!$D$2:$D$6,Key!$E$2:$E$6,-25)</f>
        <v>-25</v>
      </c>
      <c r="H229" s="15">
        <f ca="1">_xlfn.XLOOKUP(OFFSET('Survey Data'!G$2,$A229,0),Key!$D$2:$D$6,Key!$E$2:$E$6,-25)</f>
        <v>-25</v>
      </c>
      <c r="I229" s="15">
        <f ca="1">OFFSET('Survey Data'!$H$2,A229,0)</f>
        <v>0</v>
      </c>
      <c r="J229" s="15" t="str">
        <f ca="1">_xlfn.XLOOKUP(OFFSET('Survey Data'!$R$2,A229,0),Key!$G$2:$G$3,Key!$H$2:$H$3,"")</f>
        <v/>
      </c>
      <c r="L229">
        <f t="shared" ca="1" si="24"/>
        <v>-150</v>
      </c>
      <c r="M229">
        <f t="shared" ca="1" si="25"/>
        <v>0</v>
      </c>
      <c r="N229" t="e">
        <f ca="1">VLOOKUP(M229,Key!J$2:K$101,2,FALSE)</f>
        <v>#N/A</v>
      </c>
      <c r="O229" t="e" cm="1">
        <f t="array" ref="O229">_xlfn.IFS(COUNTIF('Survey Data'!J229:P229,"Yes")&gt;1,4,'Survey Data'!P229="Yes",1,'Survey Data'!L229="Yes",2,'Survey Data'!M229="Yes",3,'Survey Data'!J229="Yes",4,'Survey Data'!K229="Yes",4,'Survey Data'!N229="Yes",4)</f>
        <v>#N/A</v>
      </c>
      <c r="P229" t="e">
        <f t="shared" ca="1" si="26"/>
        <v>#N/A</v>
      </c>
      <c r="Q229">
        <f t="shared" ca="1" si="27"/>
        <v>1</v>
      </c>
      <c r="R229" t="b">
        <f t="shared" ca="1" si="28"/>
        <v>1</v>
      </c>
      <c r="S229" t="str">
        <f t="shared" ca="1" si="29"/>
        <v/>
      </c>
      <c r="T229" t="e">
        <f ca="1">_xlfn.XLOOKUP(P229,'Depression Treatment'!A$2:A$33,'Depression Treatment'!I$2:I$33,0)*S229</f>
        <v>#N/A</v>
      </c>
      <c r="U229">
        <f>IF(LEFT('Survey Data'!I229,8)="Employed",1,0)</f>
        <v>0</v>
      </c>
      <c r="V229" s="33" t="e">
        <f ca="1">S229*(U229*(T229*VLOOKUP(N229,'Depression Treatment'!F$38:I$41,3,FALSE)+(1-T229)*VLOOKUP(N229,'Depression Treatment'!F$38:I$41,4,FALSE))+(1-U229)*(T229*VLOOKUP(N229,'Depression Treatment'!F$43:I$46,3,FALSE)+(1-T229)*VLOOKUP(N229,'Depression Treatment'!F$43:I$46,4,FALSE)))</f>
        <v>#VALUE!</v>
      </c>
      <c r="W229" s="33">
        <f t="shared" ca="1" si="30"/>
        <v>0</v>
      </c>
    </row>
    <row r="230" spans="1:23" x14ac:dyDescent="0.3">
      <c r="A230">
        <f t="shared" si="31"/>
        <v>228</v>
      </c>
      <c r="B230" s="15" t="str">
        <f ca="1">_xlfn.XLOOKUP(OFFSET('Survey Data'!$A$2,A230,0),Key!A$2:A$5,Key!B$2:B$5,"")</f>
        <v/>
      </c>
      <c r="C230" s="15">
        <f ca="1">_xlfn.XLOOKUP(OFFSET('Survey Data'!B$2,$A230,0),Key!$D$2:$D$6,Key!$E$2:$E$6,-25)</f>
        <v>-25</v>
      </c>
      <c r="D230" s="15">
        <f ca="1">_xlfn.XLOOKUP(OFFSET('Survey Data'!C$2,$A230,0),Key!$D$2:$D$6,Key!$E$2:$E$6,-25)</f>
        <v>-25</v>
      </c>
      <c r="E230" s="15">
        <f ca="1">_xlfn.XLOOKUP(OFFSET('Survey Data'!D$2,$A230,0),Key!$D$2:$D$6,Key!$E$2:$E$6,-25)</f>
        <v>-25</v>
      </c>
      <c r="F230" s="15">
        <f ca="1">_xlfn.XLOOKUP(OFFSET('Survey Data'!E$2,$A230,0),Key!$D$2:$D$6,Key!$E$2:$E$6,-25)</f>
        <v>-25</v>
      </c>
      <c r="G230" s="15">
        <f ca="1">_xlfn.XLOOKUP(OFFSET('Survey Data'!F$2,$A230,0),Key!$D$2:$D$6,Key!$E$2:$E$6,-25)</f>
        <v>-25</v>
      </c>
      <c r="H230" s="15">
        <f ca="1">_xlfn.XLOOKUP(OFFSET('Survey Data'!G$2,$A230,0),Key!$D$2:$D$6,Key!$E$2:$E$6,-25)</f>
        <v>-25</v>
      </c>
      <c r="I230" s="15">
        <f ca="1">OFFSET('Survey Data'!$H$2,A230,0)</f>
        <v>0</v>
      </c>
      <c r="J230" s="15" t="str">
        <f ca="1">_xlfn.XLOOKUP(OFFSET('Survey Data'!$R$2,A230,0),Key!$G$2:$G$3,Key!$H$2:$H$3,"")</f>
        <v/>
      </c>
      <c r="L230">
        <f t="shared" ca="1" si="24"/>
        <v>-150</v>
      </c>
      <c r="M230">
        <f t="shared" ca="1" si="25"/>
        <v>0</v>
      </c>
      <c r="N230" t="e">
        <f ca="1">VLOOKUP(M230,Key!J$2:K$101,2,FALSE)</f>
        <v>#N/A</v>
      </c>
      <c r="O230" t="e" cm="1">
        <f t="array" ref="O230">_xlfn.IFS(COUNTIF('Survey Data'!J230:P230,"Yes")&gt;1,4,'Survey Data'!P230="Yes",1,'Survey Data'!L230="Yes",2,'Survey Data'!M230="Yes",3,'Survey Data'!J230="Yes",4,'Survey Data'!K230="Yes",4,'Survey Data'!N230="Yes",4)</f>
        <v>#N/A</v>
      </c>
      <c r="P230" t="e">
        <f t="shared" ca="1" si="26"/>
        <v>#N/A</v>
      </c>
      <c r="Q230">
        <f t="shared" ca="1" si="27"/>
        <v>1</v>
      </c>
      <c r="R230" t="b">
        <f t="shared" ca="1" si="28"/>
        <v>1</v>
      </c>
      <c r="S230" t="str">
        <f t="shared" ca="1" si="29"/>
        <v/>
      </c>
      <c r="T230" t="e">
        <f ca="1">_xlfn.XLOOKUP(P230,'Depression Treatment'!A$2:A$33,'Depression Treatment'!I$2:I$33,0)*S230</f>
        <v>#N/A</v>
      </c>
      <c r="U230">
        <f>IF(LEFT('Survey Data'!I230,8)="Employed",1,0)</f>
        <v>0</v>
      </c>
      <c r="V230" s="33" t="e">
        <f ca="1">S230*(U230*(T230*VLOOKUP(N230,'Depression Treatment'!F$38:I$41,3,FALSE)+(1-T230)*VLOOKUP(N230,'Depression Treatment'!F$38:I$41,4,FALSE))+(1-U230)*(T230*VLOOKUP(N230,'Depression Treatment'!F$43:I$46,3,FALSE)+(1-T230)*VLOOKUP(N230,'Depression Treatment'!F$43:I$46,4,FALSE)))</f>
        <v>#VALUE!</v>
      </c>
      <c r="W230" s="33">
        <f t="shared" ca="1" si="30"/>
        <v>0</v>
      </c>
    </row>
    <row r="231" spans="1:23" x14ac:dyDescent="0.3">
      <c r="A231">
        <f t="shared" si="31"/>
        <v>229</v>
      </c>
      <c r="B231" s="15" t="str">
        <f ca="1">_xlfn.XLOOKUP(OFFSET('Survey Data'!$A$2,A231,0),Key!A$2:A$5,Key!B$2:B$5,"")</f>
        <v/>
      </c>
      <c r="C231" s="15">
        <f ca="1">_xlfn.XLOOKUP(OFFSET('Survey Data'!B$2,$A231,0),Key!$D$2:$D$6,Key!$E$2:$E$6,-25)</f>
        <v>-25</v>
      </c>
      <c r="D231" s="15">
        <f ca="1">_xlfn.XLOOKUP(OFFSET('Survey Data'!C$2,$A231,0),Key!$D$2:$D$6,Key!$E$2:$E$6,-25)</f>
        <v>-25</v>
      </c>
      <c r="E231" s="15">
        <f ca="1">_xlfn.XLOOKUP(OFFSET('Survey Data'!D$2,$A231,0),Key!$D$2:$D$6,Key!$E$2:$E$6,-25)</f>
        <v>-25</v>
      </c>
      <c r="F231" s="15">
        <f ca="1">_xlfn.XLOOKUP(OFFSET('Survey Data'!E$2,$A231,0),Key!$D$2:$D$6,Key!$E$2:$E$6,-25)</f>
        <v>-25</v>
      </c>
      <c r="G231" s="15">
        <f ca="1">_xlfn.XLOOKUP(OFFSET('Survey Data'!F$2,$A231,0),Key!$D$2:$D$6,Key!$E$2:$E$6,-25)</f>
        <v>-25</v>
      </c>
      <c r="H231" s="15">
        <f ca="1">_xlfn.XLOOKUP(OFFSET('Survey Data'!G$2,$A231,0),Key!$D$2:$D$6,Key!$E$2:$E$6,-25)</f>
        <v>-25</v>
      </c>
      <c r="I231" s="15">
        <f ca="1">OFFSET('Survey Data'!$H$2,A231,0)</f>
        <v>0</v>
      </c>
      <c r="J231" s="15" t="str">
        <f ca="1">_xlfn.XLOOKUP(OFFSET('Survey Data'!$R$2,A231,0),Key!$G$2:$G$3,Key!$H$2:$H$3,"")</f>
        <v/>
      </c>
      <c r="L231">
        <f t="shared" ca="1" si="24"/>
        <v>-150</v>
      </c>
      <c r="M231">
        <f t="shared" ca="1" si="25"/>
        <v>0</v>
      </c>
      <c r="N231" t="e">
        <f ca="1">VLOOKUP(M231,Key!J$2:K$101,2,FALSE)</f>
        <v>#N/A</v>
      </c>
      <c r="O231" t="e" cm="1">
        <f t="array" ref="O231">_xlfn.IFS(COUNTIF('Survey Data'!J231:P231,"Yes")&gt;1,4,'Survey Data'!P231="Yes",1,'Survey Data'!L231="Yes",2,'Survey Data'!M231="Yes",3,'Survey Data'!J231="Yes",4,'Survey Data'!K231="Yes",4,'Survey Data'!N231="Yes",4)</f>
        <v>#N/A</v>
      </c>
      <c r="P231" t="e">
        <f t="shared" ca="1" si="26"/>
        <v>#N/A</v>
      </c>
      <c r="Q231">
        <f t="shared" ca="1" si="27"/>
        <v>1</v>
      </c>
      <c r="R231" t="b">
        <f t="shared" ca="1" si="28"/>
        <v>1</v>
      </c>
      <c r="S231" t="str">
        <f t="shared" ca="1" si="29"/>
        <v/>
      </c>
      <c r="T231" t="e">
        <f ca="1">_xlfn.XLOOKUP(P231,'Depression Treatment'!A$2:A$33,'Depression Treatment'!I$2:I$33,0)*S231</f>
        <v>#N/A</v>
      </c>
      <c r="U231">
        <f>IF(LEFT('Survey Data'!I231,8)="Employed",1,0)</f>
        <v>0</v>
      </c>
      <c r="V231" s="33" t="e">
        <f ca="1">S231*(U231*(T231*VLOOKUP(N231,'Depression Treatment'!F$38:I$41,3,FALSE)+(1-T231)*VLOOKUP(N231,'Depression Treatment'!F$38:I$41,4,FALSE))+(1-U231)*(T231*VLOOKUP(N231,'Depression Treatment'!F$43:I$46,3,FALSE)+(1-T231)*VLOOKUP(N231,'Depression Treatment'!F$43:I$46,4,FALSE)))</f>
        <v>#VALUE!</v>
      </c>
      <c r="W231" s="33">
        <f t="shared" ca="1" si="30"/>
        <v>0</v>
      </c>
    </row>
    <row r="232" spans="1:23" x14ac:dyDescent="0.3">
      <c r="A232">
        <f t="shared" si="31"/>
        <v>230</v>
      </c>
      <c r="B232" s="15" t="str">
        <f ca="1">_xlfn.XLOOKUP(OFFSET('Survey Data'!$A$2,A232,0),Key!A$2:A$5,Key!B$2:B$5,"")</f>
        <v/>
      </c>
      <c r="C232" s="15">
        <f ca="1">_xlfn.XLOOKUP(OFFSET('Survey Data'!B$2,$A232,0),Key!$D$2:$D$6,Key!$E$2:$E$6,-25)</f>
        <v>-25</v>
      </c>
      <c r="D232" s="15">
        <f ca="1">_xlfn.XLOOKUP(OFFSET('Survey Data'!C$2,$A232,0),Key!$D$2:$D$6,Key!$E$2:$E$6,-25)</f>
        <v>-25</v>
      </c>
      <c r="E232" s="15">
        <f ca="1">_xlfn.XLOOKUP(OFFSET('Survey Data'!D$2,$A232,0),Key!$D$2:$D$6,Key!$E$2:$E$6,-25)</f>
        <v>-25</v>
      </c>
      <c r="F232" s="15">
        <f ca="1">_xlfn.XLOOKUP(OFFSET('Survey Data'!E$2,$A232,0),Key!$D$2:$D$6,Key!$E$2:$E$6,-25)</f>
        <v>-25</v>
      </c>
      <c r="G232" s="15">
        <f ca="1">_xlfn.XLOOKUP(OFFSET('Survey Data'!F$2,$A232,0),Key!$D$2:$D$6,Key!$E$2:$E$6,-25)</f>
        <v>-25</v>
      </c>
      <c r="H232" s="15">
        <f ca="1">_xlfn.XLOOKUP(OFFSET('Survey Data'!G$2,$A232,0),Key!$D$2:$D$6,Key!$E$2:$E$6,-25)</f>
        <v>-25</v>
      </c>
      <c r="I232" s="15">
        <f ca="1">OFFSET('Survey Data'!$H$2,A232,0)</f>
        <v>0</v>
      </c>
      <c r="J232" s="15" t="str">
        <f ca="1">_xlfn.XLOOKUP(OFFSET('Survey Data'!$R$2,A232,0),Key!$G$2:$G$3,Key!$H$2:$H$3,"")</f>
        <v/>
      </c>
      <c r="L232">
        <f t="shared" ca="1" si="24"/>
        <v>-150</v>
      </c>
      <c r="M232">
        <f t="shared" ca="1" si="25"/>
        <v>0</v>
      </c>
      <c r="N232" t="e">
        <f ca="1">VLOOKUP(M232,Key!J$2:K$101,2,FALSE)</f>
        <v>#N/A</v>
      </c>
      <c r="O232" t="e" cm="1">
        <f t="array" ref="O232">_xlfn.IFS(COUNTIF('Survey Data'!J232:P232,"Yes")&gt;1,4,'Survey Data'!P232="Yes",1,'Survey Data'!L232="Yes",2,'Survey Data'!M232="Yes",3,'Survey Data'!J232="Yes",4,'Survey Data'!K232="Yes",4,'Survey Data'!N232="Yes",4)</f>
        <v>#N/A</v>
      </c>
      <c r="P232" t="e">
        <f t="shared" ca="1" si="26"/>
        <v>#N/A</v>
      </c>
      <c r="Q232">
        <f t="shared" ca="1" si="27"/>
        <v>1</v>
      </c>
      <c r="R232" t="b">
        <f t="shared" ca="1" si="28"/>
        <v>1</v>
      </c>
      <c r="S232" t="str">
        <f t="shared" ca="1" si="29"/>
        <v/>
      </c>
      <c r="T232" t="e">
        <f ca="1">_xlfn.XLOOKUP(P232,'Depression Treatment'!A$2:A$33,'Depression Treatment'!I$2:I$33,0)*S232</f>
        <v>#N/A</v>
      </c>
      <c r="U232">
        <f>IF(LEFT('Survey Data'!I232,8)="Employed",1,0)</f>
        <v>0</v>
      </c>
      <c r="V232" s="33" t="e">
        <f ca="1">S232*(U232*(T232*VLOOKUP(N232,'Depression Treatment'!F$38:I$41,3,FALSE)+(1-T232)*VLOOKUP(N232,'Depression Treatment'!F$38:I$41,4,FALSE))+(1-U232)*(T232*VLOOKUP(N232,'Depression Treatment'!F$43:I$46,3,FALSE)+(1-T232)*VLOOKUP(N232,'Depression Treatment'!F$43:I$46,4,FALSE)))</f>
        <v>#VALUE!</v>
      </c>
      <c r="W232" s="33">
        <f t="shared" ca="1" si="30"/>
        <v>0</v>
      </c>
    </row>
    <row r="233" spans="1:23" x14ac:dyDescent="0.3">
      <c r="A233">
        <f t="shared" si="31"/>
        <v>231</v>
      </c>
      <c r="B233" s="15" t="str">
        <f ca="1">_xlfn.XLOOKUP(OFFSET('Survey Data'!$A$2,A233,0),Key!A$2:A$5,Key!B$2:B$5,"")</f>
        <v/>
      </c>
      <c r="C233" s="15">
        <f ca="1">_xlfn.XLOOKUP(OFFSET('Survey Data'!B$2,$A233,0),Key!$D$2:$D$6,Key!$E$2:$E$6,-25)</f>
        <v>-25</v>
      </c>
      <c r="D233" s="15">
        <f ca="1">_xlfn.XLOOKUP(OFFSET('Survey Data'!C$2,$A233,0),Key!$D$2:$D$6,Key!$E$2:$E$6,-25)</f>
        <v>-25</v>
      </c>
      <c r="E233" s="15">
        <f ca="1">_xlfn.XLOOKUP(OFFSET('Survey Data'!D$2,$A233,0),Key!$D$2:$D$6,Key!$E$2:$E$6,-25)</f>
        <v>-25</v>
      </c>
      <c r="F233" s="15">
        <f ca="1">_xlfn.XLOOKUP(OFFSET('Survey Data'!E$2,$A233,0),Key!$D$2:$D$6,Key!$E$2:$E$6,-25)</f>
        <v>-25</v>
      </c>
      <c r="G233" s="15">
        <f ca="1">_xlfn.XLOOKUP(OFFSET('Survey Data'!F$2,$A233,0),Key!$D$2:$D$6,Key!$E$2:$E$6,-25)</f>
        <v>-25</v>
      </c>
      <c r="H233" s="15">
        <f ca="1">_xlfn.XLOOKUP(OFFSET('Survey Data'!G$2,$A233,0),Key!$D$2:$D$6,Key!$E$2:$E$6,-25)</f>
        <v>-25</v>
      </c>
      <c r="I233" s="15">
        <f ca="1">OFFSET('Survey Data'!$H$2,A233,0)</f>
        <v>0</v>
      </c>
      <c r="J233" s="15" t="str">
        <f ca="1">_xlfn.XLOOKUP(OFFSET('Survey Data'!$R$2,A233,0),Key!$G$2:$G$3,Key!$H$2:$H$3,"")</f>
        <v/>
      </c>
      <c r="L233">
        <f t="shared" ca="1" si="24"/>
        <v>-150</v>
      </c>
      <c r="M233">
        <f t="shared" ca="1" si="25"/>
        <v>0</v>
      </c>
      <c r="N233" t="e">
        <f ca="1">VLOOKUP(M233,Key!J$2:K$101,2,FALSE)</f>
        <v>#N/A</v>
      </c>
      <c r="O233" t="e" cm="1">
        <f t="array" ref="O233">_xlfn.IFS(COUNTIF('Survey Data'!J233:P233,"Yes")&gt;1,4,'Survey Data'!P233="Yes",1,'Survey Data'!L233="Yes",2,'Survey Data'!M233="Yes",3,'Survey Data'!J233="Yes",4,'Survey Data'!K233="Yes",4,'Survey Data'!N233="Yes",4)</f>
        <v>#N/A</v>
      </c>
      <c r="P233" t="e">
        <f t="shared" ca="1" si="26"/>
        <v>#N/A</v>
      </c>
      <c r="Q233">
        <f t="shared" ca="1" si="27"/>
        <v>1</v>
      </c>
      <c r="R233" t="b">
        <f t="shared" ca="1" si="28"/>
        <v>1</v>
      </c>
      <c r="S233" t="str">
        <f t="shared" ca="1" si="29"/>
        <v/>
      </c>
      <c r="T233" t="e">
        <f ca="1">_xlfn.XLOOKUP(P233,'Depression Treatment'!A$2:A$33,'Depression Treatment'!I$2:I$33,0)*S233</f>
        <v>#N/A</v>
      </c>
      <c r="U233">
        <f>IF(LEFT('Survey Data'!I233,8)="Employed",1,0)</f>
        <v>0</v>
      </c>
      <c r="V233" s="33" t="e">
        <f ca="1">S233*(U233*(T233*VLOOKUP(N233,'Depression Treatment'!F$38:I$41,3,FALSE)+(1-T233)*VLOOKUP(N233,'Depression Treatment'!F$38:I$41,4,FALSE))+(1-U233)*(T233*VLOOKUP(N233,'Depression Treatment'!F$43:I$46,3,FALSE)+(1-T233)*VLOOKUP(N233,'Depression Treatment'!F$43:I$46,4,FALSE)))</f>
        <v>#VALUE!</v>
      </c>
      <c r="W233" s="33">
        <f t="shared" ca="1" si="30"/>
        <v>0</v>
      </c>
    </row>
    <row r="234" spans="1:23" x14ac:dyDescent="0.3">
      <c r="A234">
        <f t="shared" si="31"/>
        <v>232</v>
      </c>
      <c r="B234" s="15" t="str">
        <f ca="1">_xlfn.XLOOKUP(OFFSET('Survey Data'!$A$2,A234,0),Key!A$2:A$5,Key!B$2:B$5,"")</f>
        <v/>
      </c>
      <c r="C234" s="15">
        <f ca="1">_xlfn.XLOOKUP(OFFSET('Survey Data'!B$2,$A234,0),Key!$D$2:$D$6,Key!$E$2:$E$6,-25)</f>
        <v>-25</v>
      </c>
      <c r="D234" s="15">
        <f ca="1">_xlfn.XLOOKUP(OFFSET('Survey Data'!C$2,$A234,0),Key!$D$2:$D$6,Key!$E$2:$E$6,-25)</f>
        <v>-25</v>
      </c>
      <c r="E234" s="15">
        <f ca="1">_xlfn.XLOOKUP(OFFSET('Survey Data'!D$2,$A234,0),Key!$D$2:$D$6,Key!$E$2:$E$6,-25)</f>
        <v>-25</v>
      </c>
      <c r="F234" s="15">
        <f ca="1">_xlfn.XLOOKUP(OFFSET('Survey Data'!E$2,$A234,0),Key!$D$2:$D$6,Key!$E$2:$E$6,-25)</f>
        <v>-25</v>
      </c>
      <c r="G234" s="15">
        <f ca="1">_xlfn.XLOOKUP(OFFSET('Survey Data'!F$2,$A234,0),Key!$D$2:$D$6,Key!$E$2:$E$6,-25)</f>
        <v>-25</v>
      </c>
      <c r="H234" s="15">
        <f ca="1">_xlfn.XLOOKUP(OFFSET('Survey Data'!G$2,$A234,0),Key!$D$2:$D$6,Key!$E$2:$E$6,-25)</f>
        <v>-25</v>
      </c>
      <c r="I234" s="15">
        <f ca="1">OFFSET('Survey Data'!$H$2,A234,0)</f>
        <v>0</v>
      </c>
      <c r="J234" s="15" t="str">
        <f ca="1">_xlfn.XLOOKUP(OFFSET('Survey Data'!$R$2,A234,0),Key!$G$2:$G$3,Key!$H$2:$H$3,"")</f>
        <v/>
      </c>
      <c r="L234">
        <f t="shared" ca="1" si="24"/>
        <v>-150</v>
      </c>
      <c r="M234">
        <f t="shared" ca="1" si="25"/>
        <v>0</v>
      </c>
      <c r="N234" t="e">
        <f ca="1">VLOOKUP(M234,Key!J$2:K$101,2,FALSE)</f>
        <v>#N/A</v>
      </c>
      <c r="O234" t="e" cm="1">
        <f t="array" ref="O234">_xlfn.IFS(COUNTIF('Survey Data'!J234:P234,"Yes")&gt;1,4,'Survey Data'!P234="Yes",1,'Survey Data'!L234="Yes",2,'Survey Data'!M234="Yes",3,'Survey Data'!J234="Yes",4,'Survey Data'!K234="Yes",4,'Survey Data'!N234="Yes",4)</f>
        <v>#N/A</v>
      </c>
      <c r="P234" t="e">
        <f t="shared" ca="1" si="26"/>
        <v>#N/A</v>
      </c>
      <c r="Q234">
        <f t="shared" ca="1" si="27"/>
        <v>1</v>
      </c>
      <c r="R234" t="b">
        <f t="shared" ca="1" si="28"/>
        <v>1</v>
      </c>
      <c r="S234" t="str">
        <f t="shared" ca="1" si="29"/>
        <v/>
      </c>
      <c r="T234" t="e">
        <f ca="1">_xlfn.XLOOKUP(P234,'Depression Treatment'!A$2:A$33,'Depression Treatment'!I$2:I$33,0)*S234</f>
        <v>#N/A</v>
      </c>
      <c r="U234">
        <f>IF(LEFT('Survey Data'!I234,8)="Employed",1,0)</f>
        <v>0</v>
      </c>
      <c r="V234" s="33" t="e">
        <f ca="1">S234*(U234*(T234*VLOOKUP(N234,'Depression Treatment'!F$38:I$41,3,FALSE)+(1-T234)*VLOOKUP(N234,'Depression Treatment'!F$38:I$41,4,FALSE))+(1-U234)*(T234*VLOOKUP(N234,'Depression Treatment'!F$43:I$46,3,FALSE)+(1-T234)*VLOOKUP(N234,'Depression Treatment'!F$43:I$46,4,FALSE)))</f>
        <v>#VALUE!</v>
      </c>
      <c r="W234" s="33">
        <f t="shared" ca="1" si="30"/>
        <v>0</v>
      </c>
    </row>
    <row r="235" spans="1:23" x14ac:dyDescent="0.3">
      <c r="A235">
        <f t="shared" si="31"/>
        <v>233</v>
      </c>
      <c r="B235" s="15" t="str">
        <f ca="1">_xlfn.XLOOKUP(OFFSET('Survey Data'!$A$2,A235,0),Key!A$2:A$5,Key!B$2:B$5,"")</f>
        <v/>
      </c>
      <c r="C235" s="15">
        <f ca="1">_xlfn.XLOOKUP(OFFSET('Survey Data'!B$2,$A235,0),Key!$D$2:$D$6,Key!$E$2:$E$6,-25)</f>
        <v>-25</v>
      </c>
      <c r="D235" s="15">
        <f ca="1">_xlfn.XLOOKUP(OFFSET('Survey Data'!C$2,$A235,0),Key!$D$2:$D$6,Key!$E$2:$E$6,-25)</f>
        <v>-25</v>
      </c>
      <c r="E235" s="15">
        <f ca="1">_xlfn.XLOOKUP(OFFSET('Survey Data'!D$2,$A235,0),Key!$D$2:$D$6,Key!$E$2:$E$6,-25)</f>
        <v>-25</v>
      </c>
      <c r="F235" s="15">
        <f ca="1">_xlfn.XLOOKUP(OFFSET('Survey Data'!E$2,$A235,0),Key!$D$2:$D$6,Key!$E$2:$E$6,-25)</f>
        <v>-25</v>
      </c>
      <c r="G235" s="15">
        <f ca="1">_xlfn.XLOOKUP(OFFSET('Survey Data'!F$2,$A235,0),Key!$D$2:$D$6,Key!$E$2:$E$6,-25)</f>
        <v>-25</v>
      </c>
      <c r="H235" s="15">
        <f ca="1">_xlfn.XLOOKUP(OFFSET('Survey Data'!G$2,$A235,0),Key!$D$2:$D$6,Key!$E$2:$E$6,-25)</f>
        <v>-25</v>
      </c>
      <c r="I235" s="15">
        <f ca="1">OFFSET('Survey Data'!$H$2,A235,0)</f>
        <v>0</v>
      </c>
      <c r="J235" s="15" t="str">
        <f ca="1">_xlfn.XLOOKUP(OFFSET('Survey Data'!$R$2,A235,0),Key!$G$2:$G$3,Key!$H$2:$H$3,"")</f>
        <v/>
      </c>
      <c r="L235">
        <f t="shared" ca="1" si="24"/>
        <v>-150</v>
      </c>
      <c r="M235">
        <f t="shared" ca="1" si="25"/>
        <v>0</v>
      </c>
      <c r="N235" t="e">
        <f ca="1">VLOOKUP(M235,Key!J$2:K$101,2,FALSE)</f>
        <v>#N/A</v>
      </c>
      <c r="O235" t="e" cm="1">
        <f t="array" ref="O235">_xlfn.IFS(COUNTIF('Survey Data'!J235:P235,"Yes")&gt;1,4,'Survey Data'!P235="Yes",1,'Survey Data'!L235="Yes",2,'Survey Data'!M235="Yes",3,'Survey Data'!J235="Yes",4,'Survey Data'!K235="Yes",4,'Survey Data'!N235="Yes",4)</f>
        <v>#N/A</v>
      </c>
      <c r="P235" t="e">
        <f t="shared" ca="1" si="26"/>
        <v>#N/A</v>
      </c>
      <c r="Q235">
        <f t="shared" ca="1" si="27"/>
        <v>1</v>
      </c>
      <c r="R235" t="b">
        <f t="shared" ca="1" si="28"/>
        <v>1</v>
      </c>
      <c r="S235" t="str">
        <f t="shared" ca="1" si="29"/>
        <v/>
      </c>
      <c r="T235" t="e">
        <f ca="1">_xlfn.XLOOKUP(P235,'Depression Treatment'!A$2:A$33,'Depression Treatment'!I$2:I$33,0)*S235</f>
        <v>#N/A</v>
      </c>
      <c r="U235">
        <f>IF(LEFT('Survey Data'!I235,8)="Employed",1,0)</f>
        <v>0</v>
      </c>
      <c r="V235" s="33" t="e">
        <f ca="1">S235*(U235*(T235*VLOOKUP(N235,'Depression Treatment'!F$38:I$41,3,FALSE)+(1-T235)*VLOOKUP(N235,'Depression Treatment'!F$38:I$41,4,FALSE))+(1-U235)*(T235*VLOOKUP(N235,'Depression Treatment'!F$43:I$46,3,FALSE)+(1-T235)*VLOOKUP(N235,'Depression Treatment'!F$43:I$46,4,FALSE)))</f>
        <v>#VALUE!</v>
      </c>
      <c r="W235" s="33">
        <f t="shared" ca="1" si="30"/>
        <v>0</v>
      </c>
    </row>
    <row r="236" spans="1:23" x14ac:dyDescent="0.3">
      <c r="A236">
        <f t="shared" si="31"/>
        <v>234</v>
      </c>
      <c r="B236" s="15" t="str">
        <f ca="1">_xlfn.XLOOKUP(OFFSET('Survey Data'!$A$2,A236,0),Key!A$2:A$5,Key!B$2:B$5,"")</f>
        <v/>
      </c>
      <c r="C236" s="15">
        <f ca="1">_xlfn.XLOOKUP(OFFSET('Survey Data'!B$2,$A236,0),Key!$D$2:$D$6,Key!$E$2:$E$6,-25)</f>
        <v>-25</v>
      </c>
      <c r="D236" s="15">
        <f ca="1">_xlfn.XLOOKUP(OFFSET('Survey Data'!C$2,$A236,0),Key!$D$2:$D$6,Key!$E$2:$E$6,-25)</f>
        <v>-25</v>
      </c>
      <c r="E236" s="15">
        <f ca="1">_xlfn.XLOOKUP(OFFSET('Survey Data'!D$2,$A236,0),Key!$D$2:$D$6,Key!$E$2:$E$6,-25)</f>
        <v>-25</v>
      </c>
      <c r="F236" s="15">
        <f ca="1">_xlfn.XLOOKUP(OFFSET('Survey Data'!E$2,$A236,0),Key!$D$2:$D$6,Key!$E$2:$E$6,-25)</f>
        <v>-25</v>
      </c>
      <c r="G236" s="15">
        <f ca="1">_xlfn.XLOOKUP(OFFSET('Survey Data'!F$2,$A236,0),Key!$D$2:$D$6,Key!$E$2:$E$6,-25)</f>
        <v>-25</v>
      </c>
      <c r="H236" s="15">
        <f ca="1">_xlfn.XLOOKUP(OFFSET('Survey Data'!G$2,$A236,0),Key!$D$2:$D$6,Key!$E$2:$E$6,-25)</f>
        <v>-25</v>
      </c>
      <c r="I236" s="15">
        <f ca="1">OFFSET('Survey Data'!$H$2,A236,0)</f>
        <v>0</v>
      </c>
      <c r="J236" s="15" t="str">
        <f ca="1">_xlfn.XLOOKUP(OFFSET('Survey Data'!$R$2,A236,0),Key!$G$2:$G$3,Key!$H$2:$H$3,"")</f>
        <v/>
      </c>
      <c r="L236">
        <f t="shared" ca="1" si="24"/>
        <v>-150</v>
      </c>
      <c r="M236">
        <f t="shared" ca="1" si="25"/>
        <v>0</v>
      </c>
      <c r="N236" t="e">
        <f ca="1">VLOOKUP(M236,Key!J$2:K$101,2,FALSE)</f>
        <v>#N/A</v>
      </c>
      <c r="O236" t="e" cm="1">
        <f t="array" ref="O236">_xlfn.IFS(COUNTIF('Survey Data'!J236:P236,"Yes")&gt;1,4,'Survey Data'!P236="Yes",1,'Survey Data'!L236="Yes",2,'Survey Data'!M236="Yes",3,'Survey Data'!J236="Yes",4,'Survey Data'!K236="Yes",4,'Survey Data'!N236="Yes",4)</f>
        <v>#N/A</v>
      </c>
      <c r="P236" t="e">
        <f t="shared" ca="1" si="26"/>
        <v>#N/A</v>
      </c>
      <c r="Q236">
        <f t="shared" ca="1" si="27"/>
        <v>1</v>
      </c>
      <c r="R236" t="b">
        <f t="shared" ca="1" si="28"/>
        <v>1</v>
      </c>
      <c r="S236" t="str">
        <f t="shared" ca="1" si="29"/>
        <v/>
      </c>
      <c r="T236" t="e">
        <f ca="1">_xlfn.XLOOKUP(P236,'Depression Treatment'!A$2:A$33,'Depression Treatment'!I$2:I$33,0)*S236</f>
        <v>#N/A</v>
      </c>
      <c r="U236">
        <f>IF(LEFT('Survey Data'!I236,8)="Employed",1,0)</f>
        <v>0</v>
      </c>
      <c r="V236" s="33" t="e">
        <f ca="1">S236*(U236*(T236*VLOOKUP(N236,'Depression Treatment'!F$38:I$41,3,FALSE)+(1-T236)*VLOOKUP(N236,'Depression Treatment'!F$38:I$41,4,FALSE))+(1-U236)*(T236*VLOOKUP(N236,'Depression Treatment'!F$43:I$46,3,FALSE)+(1-T236)*VLOOKUP(N236,'Depression Treatment'!F$43:I$46,4,FALSE)))</f>
        <v>#VALUE!</v>
      </c>
      <c r="W236" s="33">
        <f t="shared" ca="1" si="30"/>
        <v>0</v>
      </c>
    </row>
    <row r="237" spans="1:23" x14ac:dyDescent="0.3">
      <c r="A237">
        <f t="shared" si="31"/>
        <v>235</v>
      </c>
      <c r="B237" s="15" t="str">
        <f ca="1">_xlfn.XLOOKUP(OFFSET('Survey Data'!$A$2,A237,0),Key!A$2:A$5,Key!B$2:B$5,"")</f>
        <v/>
      </c>
      <c r="C237" s="15">
        <f ca="1">_xlfn.XLOOKUP(OFFSET('Survey Data'!B$2,$A237,0),Key!$D$2:$D$6,Key!$E$2:$E$6,-25)</f>
        <v>-25</v>
      </c>
      <c r="D237" s="15">
        <f ca="1">_xlfn.XLOOKUP(OFFSET('Survey Data'!C$2,$A237,0),Key!$D$2:$D$6,Key!$E$2:$E$6,-25)</f>
        <v>-25</v>
      </c>
      <c r="E237" s="15">
        <f ca="1">_xlfn.XLOOKUP(OFFSET('Survey Data'!D$2,$A237,0),Key!$D$2:$D$6,Key!$E$2:$E$6,-25)</f>
        <v>-25</v>
      </c>
      <c r="F237" s="15">
        <f ca="1">_xlfn.XLOOKUP(OFFSET('Survey Data'!E$2,$A237,0),Key!$D$2:$D$6,Key!$E$2:$E$6,-25)</f>
        <v>-25</v>
      </c>
      <c r="G237" s="15">
        <f ca="1">_xlfn.XLOOKUP(OFFSET('Survey Data'!F$2,$A237,0),Key!$D$2:$D$6,Key!$E$2:$E$6,-25)</f>
        <v>-25</v>
      </c>
      <c r="H237" s="15">
        <f ca="1">_xlfn.XLOOKUP(OFFSET('Survey Data'!G$2,$A237,0),Key!$D$2:$D$6,Key!$E$2:$E$6,-25)</f>
        <v>-25</v>
      </c>
      <c r="I237" s="15">
        <f ca="1">OFFSET('Survey Data'!$H$2,A237,0)</f>
        <v>0</v>
      </c>
      <c r="J237" s="15" t="str">
        <f ca="1">_xlfn.XLOOKUP(OFFSET('Survey Data'!$R$2,A237,0),Key!$G$2:$G$3,Key!$H$2:$H$3,"")</f>
        <v/>
      </c>
      <c r="L237">
        <f t="shared" ca="1" si="24"/>
        <v>-150</v>
      </c>
      <c r="M237">
        <f t="shared" ca="1" si="25"/>
        <v>0</v>
      </c>
      <c r="N237" t="e">
        <f ca="1">VLOOKUP(M237,Key!J$2:K$101,2,FALSE)</f>
        <v>#N/A</v>
      </c>
      <c r="O237" t="e" cm="1">
        <f t="array" ref="O237">_xlfn.IFS(COUNTIF('Survey Data'!J237:P237,"Yes")&gt;1,4,'Survey Data'!P237="Yes",1,'Survey Data'!L237="Yes",2,'Survey Data'!M237="Yes",3,'Survey Data'!J237="Yes",4,'Survey Data'!K237="Yes",4,'Survey Data'!N237="Yes",4)</f>
        <v>#N/A</v>
      </c>
      <c r="P237" t="e">
        <f t="shared" ca="1" si="26"/>
        <v>#N/A</v>
      </c>
      <c r="Q237">
        <f t="shared" ca="1" si="27"/>
        <v>1</v>
      </c>
      <c r="R237" t="b">
        <f t="shared" ca="1" si="28"/>
        <v>1</v>
      </c>
      <c r="S237" t="str">
        <f t="shared" ca="1" si="29"/>
        <v/>
      </c>
      <c r="T237" t="e">
        <f ca="1">_xlfn.XLOOKUP(P237,'Depression Treatment'!A$2:A$33,'Depression Treatment'!I$2:I$33,0)*S237</f>
        <v>#N/A</v>
      </c>
      <c r="U237">
        <f>IF(LEFT('Survey Data'!I237,8)="Employed",1,0)</f>
        <v>0</v>
      </c>
      <c r="V237" s="33" t="e">
        <f ca="1">S237*(U237*(T237*VLOOKUP(N237,'Depression Treatment'!F$38:I$41,3,FALSE)+(1-T237)*VLOOKUP(N237,'Depression Treatment'!F$38:I$41,4,FALSE))+(1-U237)*(T237*VLOOKUP(N237,'Depression Treatment'!F$43:I$46,3,FALSE)+(1-T237)*VLOOKUP(N237,'Depression Treatment'!F$43:I$46,4,FALSE)))</f>
        <v>#VALUE!</v>
      </c>
      <c r="W237" s="33">
        <f t="shared" ca="1" si="30"/>
        <v>0</v>
      </c>
    </row>
    <row r="238" spans="1:23" x14ac:dyDescent="0.3">
      <c r="A238">
        <f t="shared" si="31"/>
        <v>236</v>
      </c>
      <c r="B238" s="15" t="str">
        <f ca="1">_xlfn.XLOOKUP(OFFSET('Survey Data'!$A$2,A238,0),Key!A$2:A$5,Key!B$2:B$5,"")</f>
        <v/>
      </c>
      <c r="C238" s="15">
        <f ca="1">_xlfn.XLOOKUP(OFFSET('Survey Data'!B$2,$A238,0),Key!$D$2:$D$6,Key!$E$2:$E$6,-25)</f>
        <v>-25</v>
      </c>
      <c r="D238" s="15">
        <f ca="1">_xlfn.XLOOKUP(OFFSET('Survey Data'!C$2,$A238,0),Key!$D$2:$D$6,Key!$E$2:$E$6,-25)</f>
        <v>-25</v>
      </c>
      <c r="E238" s="15">
        <f ca="1">_xlfn.XLOOKUP(OFFSET('Survey Data'!D$2,$A238,0),Key!$D$2:$D$6,Key!$E$2:$E$6,-25)</f>
        <v>-25</v>
      </c>
      <c r="F238" s="15">
        <f ca="1">_xlfn.XLOOKUP(OFFSET('Survey Data'!E$2,$A238,0),Key!$D$2:$D$6,Key!$E$2:$E$6,-25)</f>
        <v>-25</v>
      </c>
      <c r="G238" s="15">
        <f ca="1">_xlfn.XLOOKUP(OFFSET('Survey Data'!F$2,$A238,0),Key!$D$2:$D$6,Key!$E$2:$E$6,-25)</f>
        <v>-25</v>
      </c>
      <c r="H238" s="15">
        <f ca="1">_xlfn.XLOOKUP(OFFSET('Survey Data'!G$2,$A238,0),Key!$D$2:$D$6,Key!$E$2:$E$6,-25)</f>
        <v>-25</v>
      </c>
      <c r="I238" s="15">
        <f ca="1">OFFSET('Survey Data'!$H$2,A238,0)</f>
        <v>0</v>
      </c>
      <c r="J238" s="15" t="str">
        <f ca="1">_xlfn.XLOOKUP(OFFSET('Survey Data'!$R$2,A238,0),Key!$G$2:$G$3,Key!$H$2:$H$3,"")</f>
        <v/>
      </c>
      <c r="L238">
        <f t="shared" ca="1" si="24"/>
        <v>-150</v>
      </c>
      <c r="M238">
        <f t="shared" ca="1" si="25"/>
        <v>0</v>
      </c>
      <c r="N238" t="e">
        <f ca="1">VLOOKUP(M238,Key!J$2:K$101,2,FALSE)</f>
        <v>#N/A</v>
      </c>
      <c r="O238" t="e" cm="1">
        <f t="array" ref="O238">_xlfn.IFS(COUNTIF('Survey Data'!J238:P238,"Yes")&gt;1,4,'Survey Data'!P238="Yes",1,'Survey Data'!L238="Yes",2,'Survey Data'!M238="Yes",3,'Survey Data'!J238="Yes",4,'Survey Data'!K238="Yes",4,'Survey Data'!N238="Yes",4)</f>
        <v>#N/A</v>
      </c>
      <c r="P238" t="e">
        <f t="shared" ca="1" si="26"/>
        <v>#N/A</v>
      </c>
      <c r="Q238">
        <f t="shared" ca="1" si="27"/>
        <v>1</v>
      </c>
      <c r="R238" t="b">
        <f t="shared" ca="1" si="28"/>
        <v>1</v>
      </c>
      <c r="S238" t="str">
        <f t="shared" ca="1" si="29"/>
        <v/>
      </c>
      <c r="T238" t="e">
        <f ca="1">_xlfn.XLOOKUP(P238,'Depression Treatment'!A$2:A$33,'Depression Treatment'!I$2:I$33,0)*S238</f>
        <v>#N/A</v>
      </c>
      <c r="U238">
        <f>IF(LEFT('Survey Data'!I238,8)="Employed",1,0)</f>
        <v>0</v>
      </c>
      <c r="V238" s="33" t="e">
        <f ca="1">S238*(U238*(T238*VLOOKUP(N238,'Depression Treatment'!F$38:I$41,3,FALSE)+(1-T238)*VLOOKUP(N238,'Depression Treatment'!F$38:I$41,4,FALSE))+(1-U238)*(T238*VLOOKUP(N238,'Depression Treatment'!F$43:I$46,3,FALSE)+(1-T238)*VLOOKUP(N238,'Depression Treatment'!F$43:I$46,4,FALSE)))</f>
        <v>#VALUE!</v>
      </c>
      <c r="W238" s="33">
        <f t="shared" ca="1" si="30"/>
        <v>0</v>
      </c>
    </row>
    <row r="239" spans="1:23" x14ac:dyDescent="0.3">
      <c r="A239">
        <f t="shared" si="31"/>
        <v>237</v>
      </c>
      <c r="B239" s="15" t="str">
        <f ca="1">_xlfn.XLOOKUP(OFFSET('Survey Data'!$A$2,A239,0),Key!A$2:A$5,Key!B$2:B$5,"")</f>
        <v/>
      </c>
      <c r="C239" s="15">
        <f ca="1">_xlfn.XLOOKUP(OFFSET('Survey Data'!B$2,$A239,0),Key!$D$2:$D$6,Key!$E$2:$E$6,-25)</f>
        <v>-25</v>
      </c>
      <c r="D239" s="15">
        <f ca="1">_xlfn.XLOOKUP(OFFSET('Survey Data'!C$2,$A239,0),Key!$D$2:$D$6,Key!$E$2:$E$6,-25)</f>
        <v>-25</v>
      </c>
      <c r="E239" s="15">
        <f ca="1">_xlfn.XLOOKUP(OFFSET('Survey Data'!D$2,$A239,0),Key!$D$2:$D$6,Key!$E$2:$E$6,-25)</f>
        <v>-25</v>
      </c>
      <c r="F239" s="15">
        <f ca="1">_xlfn.XLOOKUP(OFFSET('Survey Data'!E$2,$A239,0),Key!$D$2:$D$6,Key!$E$2:$E$6,-25)</f>
        <v>-25</v>
      </c>
      <c r="G239" s="15">
        <f ca="1">_xlfn.XLOOKUP(OFFSET('Survey Data'!F$2,$A239,0),Key!$D$2:$D$6,Key!$E$2:$E$6,-25)</f>
        <v>-25</v>
      </c>
      <c r="H239" s="15">
        <f ca="1">_xlfn.XLOOKUP(OFFSET('Survey Data'!G$2,$A239,0),Key!$D$2:$D$6,Key!$E$2:$E$6,-25)</f>
        <v>-25</v>
      </c>
      <c r="I239" s="15">
        <f ca="1">OFFSET('Survey Data'!$H$2,A239,0)</f>
        <v>0</v>
      </c>
      <c r="J239" s="15" t="str">
        <f ca="1">_xlfn.XLOOKUP(OFFSET('Survey Data'!$R$2,A239,0),Key!$G$2:$G$3,Key!$H$2:$H$3,"")</f>
        <v/>
      </c>
      <c r="L239">
        <f t="shared" ca="1" si="24"/>
        <v>-150</v>
      </c>
      <c r="M239">
        <f t="shared" ca="1" si="25"/>
        <v>0</v>
      </c>
      <c r="N239" t="e">
        <f ca="1">VLOOKUP(M239,Key!J$2:K$101,2,FALSE)</f>
        <v>#N/A</v>
      </c>
      <c r="O239" t="e" cm="1">
        <f t="array" ref="O239">_xlfn.IFS(COUNTIF('Survey Data'!J239:P239,"Yes")&gt;1,4,'Survey Data'!P239="Yes",1,'Survey Data'!L239="Yes",2,'Survey Data'!M239="Yes",3,'Survey Data'!J239="Yes",4,'Survey Data'!K239="Yes",4,'Survey Data'!N239="Yes",4)</f>
        <v>#N/A</v>
      </c>
      <c r="P239" t="e">
        <f t="shared" ca="1" si="26"/>
        <v>#N/A</v>
      </c>
      <c r="Q239">
        <f t="shared" ca="1" si="27"/>
        <v>1</v>
      </c>
      <c r="R239" t="b">
        <f t="shared" ca="1" si="28"/>
        <v>1</v>
      </c>
      <c r="S239" t="str">
        <f t="shared" ca="1" si="29"/>
        <v/>
      </c>
      <c r="T239" t="e">
        <f ca="1">_xlfn.XLOOKUP(P239,'Depression Treatment'!A$2:A$33,'Depression Treatment'!I$2:I$33,0)*S239</f>
        <v>#N/A</v>
      </c>
      <c r="U239">
        <f>IF(LEFT('Survey Data'!I239,8)="Employed",1,0)</f>
        <v>0</v>
      </c>
      <c r="V239" s="33" t="e">
        <f ca="1">S239*(U239*(T239*VLOOKUP(N239,'Depression Treatment'!F$38:I$41,3,FALSE)+(1-T239)*VLOOKUP(N239,'Depression Treatment'!F$38:I$41,4,FALSE))+(1-U239)*(T239*VLOOKUP(N239,'Depression Treatment'!F$43:I$46,3,FALSE)+(1-T239)*VLOOKUP(N239,'Depression Treatment'!F$43:I$46,4,FALSE)))</f>
        <v>#VALUE!</v>
      </c>
      <c r="W239" s="33">
        <f t="shared" ca="1" si="30"/>
        <v>0</v>
      </c>
    </row>
    <row r="240" spans="1:23" x14ac:dyDescent="0.3">
      <c r="A240">
        <f t="shared" si="31"/>
        <v>238</v>
      </c>
      <c r="B240" s="15" t="str">
        <f ca="1">_xlfn.XLOOKUP(OFFSET('Survey Data'!$A$2,A240,0),Key!A$2:A$5,Key!B$2:B$5,"")</f>
        <v/>
      </c>
      <c r="C240" s="15">
        <f ca="1">_xlfn.XLOOKUP(OFFSET('Survey Data'!B$2,$A240,0),Key!$D$2:$D$6,Key!$E$2:$E$6,-25)</f>
        <v>-25</v>
      </c>
      <c r="D240" s="15">
        <f ca="1">_xlfn.XLOOKUP(OFFSET('Survey Data'!C$2,$A240,0),Key!$D$2:$D$6,Key!$E$2:$E$6,-25)</f>
        <v>-25</v>
      </c>
      <c r="E240" s="15">
        <f ca="1">_xlfn.XLOOKUP(OFFSET('Survey Data'!D$2,$A240,0),Key!$D$2:$D$6,Key!$E$2:$E$6,-25)</f>
        <v>-25</v>
      </c>
      <c r="F240" s="15">
        <f ca="1">_xlfn.XLOOKUP(OFFSET('Survey Data'!E$2,$A240,0),Key!$D$2:$D$6,Key!$E$2:$E$6,-25)</f>
        <v>-25</v>
      </c>
      <c r="G240" s="15">
        <f ca="1">_xlfn.XLOOKUP(OFFSET('Survey Data'!F$2,$A240,0),Key!$D$2:$D$6,Key!$E$2:$E$6,-25)</f>
        <v>-25</v>
      </c>
      <c r="H240" s="15">
        <f ca="1">_xlfn.XLOOKUP(OFFSET('Survey Data'!G$2,$A240,0),Key!$D$2:$D$6,Key!$E$2:$E$6,-25)</f>
        <v>-25</v>
      </c>
      <c r="I240" s="15">
        <f ca="1">OFFSET('Survey Data'!$H$2,A240,0)</f>
        <v>0</v>
      </c>
      <c r="J240" s="15" t="str">
        <f ca="1">_xlfn.XLOOKUP(OFFSET('Survey Data'!$R$2,A240,0),Key!$G$2:$G$3,Key!$H$2:$H$3,"")</f>
        <v/>
      </c>
      <c r="L240">
        <f t="shared" ca="1" si="24"/>
        <v>-150</v>
      </c>
      <c r="M240">
        <f t="shared" ca="1" si="25"/>
        <v>0</v>
      </c>
      <c r="N240" t="e">
        <f ca="1">VLOOKUP(M240,Key!J$2:K$101,2,FALSE)</f>
        <v>#N/A</v>
      </c>
      <c r="O240" t="e" cm="1">
        <f t="array" ref="O240">_xlfn.IFS(COUNTIF('Survey Data'!J240:P240,"Yes")&gt;1,4,'Survey Data'!P240="Yes",1,'Survey Data'!L240="Yes",2,'Survey Data'!M240="Yes",3,'Survey Data'!J240="Yes",4,'Survey Data'!K240="Yes",4,'Survey Data'!N240="Yes",4)</f>
        <v>#N/A</v>
      </c>
      <c r="P240" t="e">
        <f t="shared" ca="1" si="26"/>
        <v>#N/A</v>
      </c>
      <c r="Q240">
        <f t="shared" ca="1" si="27"/>
        <v>1</v>
      </c>
      <c r="R240" t="b">
        <f t="shared" ca="1" si="28"/>
        <v>1</v>
      </c>
      <c r="S240" t="str">
        <f t="shared" ca="1" si="29"/>
        <v/>
      </c>
      <c r="T240" t="e">
        <f ca="1">_xlfn.XLOOKUP(P240,'Depression Treatment'!A$2:A$33,'Depression Treatment'!I$2:I$33,0)*S240</f>
        <v>#N/A</v>
      </c>
      <c r="U240">
        <f>IF(LEFT('Survey Data'!I240,8)="Employed",1,0)</f>
        <v>0</v>
      </c>
      <c r="V240" s="33" t="e">
        <f ca="1">S240*(U240*(T240*VLOOKUP(N240,'Depression Treatment'!F$38:I$41,3,FALSE)+(1-T240)*VLOOKUP(N240,'Depression Treatment'!F$38:I$41,4,FALSE))+(1-U240)*(T240*VLOOKUP(N240,'Depression Treatment'!F$43:I$46,3,FALSE)+(1-T240)*VLOOKUP(N240,'Depression Treatment'!F$43:I$46,4,FALSE)))</f>
        <v>#VALUE!</v>
      </c>
      <c r="W240" s="33">
        <f t="shared" ca="1" si="30"/>
        <v>0</v>
      </c>
    </row>
    <row r="241" spans="1:23" x14ac:dyDescent="0.3">
      <c r="A241">
        <f t="shared" si="31"/>
        <v>239</v>
      </c>
      <c r="B241" s="15" t="str">
        <f ca="1">_xlfn.XLOOKUP(OFFSET('Survey Data'!$A$2,A241,0),Key!A$2:A$5,Key!B$2:B$5,"")</f>
        <v/>
      </c>
      <c r="C241" s="15">
        <f ca="1">_xlfn.XLOOKUP(OFFSET('Survey Data'!B$2,$A241,0),Key!$D$2:$D$6,Key!$E$2:$E$6,-25)</f>
        <v>-25</v>
      </c>
      <c r="D241" s="15">
        <f ca="1">_xlfn.XLOOKUP(OFFSET('Survey Data'!C$2,$A241,0),Key!$D$2:$D$6,Key!$E$2:$E$6,-25)</f>
        <v>-25</v>
      </c>
      <c r="E241" s="15">
        <f ca="1">_xlfn.XLOOKUP(OFFSET('Survey Data'!D$2,$A241,0),Key!$D$2:$D$6,Key!$E$2:$E$6,-25)</f>
        <v>-25</v>
      </c>
      <c r="F241" s="15">
        <f ca="1">_xlfn.XLOOKUP(OFFSET('Survey Data'!E$2,$A241,0),Key!$D$2:$D$6,Key!$E$2:$E$6,-25)</f>
        <v>-25</v>
      </c>
      <c r="G241" s="15">
        <f ca="1">_xlfn.XLOOKUP(OFFSET('Survey Data'!F$2,$A241,0),Key!$D$2:$D$6,Key!$E$2:$E$6,-25)</f>
        <v>-25</v>
      </c>
      <c r="H241" s="15">
        <f ca="1">_xlfn.XLOOKUP(OFFSET('Survey Data'!G$2,$A241,0),Key!$D$2:$D$6,Key!$E$2:$E$6,-25)</f>
        <v>-25</v>
      </c>
      <c r="I241" s="15">
        <f ca="1">OFFSET('Survey Data'!$H$2,A241,0)</f>
        <v>0</v>
      </c>
      <c r="J241" s="15" t="str">
        <f ca="1">_xlfn.XLOOKUP(OFFSET('Survey Data'!$R$2,A241,0),Key!$G$2:$G$3,Key!$H$2:$H$3,"")</f>
        <v/>
      </c>
      <c r="L241">
        <f t="shared" ca="1" si="24"/>
        <v>-150</v>
      </c>
      <c r="M241">
        <f t="shared" ca="1" si="25"/>
        <v>0</v>
      </c>
      <c r="N241" t="e">
        <f ca="1">VLOOKUP(M241,Key!J$2:K$101,2,FALSE)</f>
        <v>#N/A</v>
      </c>
      <c r="O241" t="e" cm="1">
        <f t="array" ref="O241">_xlfn.IFS(COUNTIF('Survey Data'!J241:P241,"Yes")&gt;1,4,'Survey Data'!P241="Yes",1,'Survey Data'!L241="Yes",2,'Survey Data'!M241="Yes",3,'Survey Data'!J241="Yes",4,'Survey Data'!K241="Yes",4,'Survey Data'!N241="Yes",4)</f>
        <v>#N/A</v>
      </c>
      <c r="P241" t="e">
        <f t="shared" ca="1" si="26"/>
        <v>#N/A</v>
      </c>
      <c r="Q241">
        <f t="shared" ca="1" si="27"/>
        <v>1</v>
      </c>
      <c r="R241" t="b">
        <f t="shared" ca="1" si="28"/>
        <v>1</v>
      </c>
      <c r="S241" t="str">
        <f t="shared" ca="1" si="29"/>
        <v/>
      </c>
      <c r="T241" t="e">
        <f ca="1">_xlfn.XLOOKUP(P241,'Depression Treatment'!A$2:A$33,'Depression Treatment'!I$2:I$33,0)*S241</f>
        <v>#N/A</v>
      </c>
      <c r="U241">
        <f>IF(LEFT('Survey Data'!I241,8)="Employed",1,0)</f>
        <v>0</v>
      </c>
      <c r="V241" s="33" t="e">
        <f ca="1">S241*(U241*(T241*VLOOKUP(N241,'Depression Treatment'!F$38:I$41,3,FALSE)+(1-T241)*VLOOKUP(N241,'Depression Treatment'!F$38:I$41,4,FALSE))+(1-U241)*(T241*VLOOKUP(N241,'Depression Treatment'!F$43:I$46,3,FALSE)+(1-T241)*VLOOKUP(N241,'Depression Treatment'!F$43:I$46,4,FALSE)))</f>
        <v>#VALUE!</v>
      </c>
      <c r="W241" s="33">
        <f t="shared" ca="1" si="30"/>
        <v>0</v>
      </c>
    </row>
    <row r="242" spans="1:23" x14ac:dyDescent="0.3">
      <c r="A242">
        <f t="shared" si="31"/>
        <v>240</v>
      </c>
      <c r="B242" s="15" t="str">
        <f ca="1">_xlfn.XLOOKUP(OFFSET('Survey Data'!$A$2,A242,0),Key!A$2:A$5,Key!B$2:B$5,"")</f>
        <v/>
      </c>
      <c r="C242" s="15">
        <f ca="1">_xlfn.XLOOKUP(OFFSET('Survey Data'!B$2,$A242,0),Key!$D$2:$D$6,Key!$E$2:$E$6,-25)</f>
        <v>-25</v>
      </c>
      <c r="D242" s="15">
        <f ca="1">_xlfn.XLOOKUP(OFFSET('Survey Data'!C$2,$A242,0),Key!$D$2:$D$6,Key!$E$2:$E$6,-25)</f>
        <v>-25</v>
      </c>
      <c r="E242" s="15">
        <f ca="1">_xlfn.XLOOKUP(OFFSET('Survey Data'!D$2,$A242,0),Key!$D$2:$D$6,Key!$E$2:$E$6,-25)</f>
        <v>-25</v>
      </c>
      <c r="F242" s="15">
        <f ca="1">_xlfn.XLOOKUP(OFFSET('Survey Data'!E$2,$A242,0),Key!$D$2:$D$6,Key!$E$2:$E$6,-25)</f>
        <v>-25</v>
      </c>
      <c r="G242" s="15">
        <f ca="1">_xlfn.XLOOKUP(OFFSET('Survey Data'!F$2,$A242,0),Key!$D$2:$D$6,Key!$E$2:$E$6,-25)</f>
        <v>-25</v>
      </c>
      <c r="H242" s="15">
        <f ca="1">_xlfn.XLOOKUP(OFFSET('Survey Data'!G$2,$A242,0),Key!$D$2:$D$6,Key!$E$2:$E$6,-25)</f>
        <v>-25</v>
      </c>
      <c r="I242" s="15">
        <f ca="1">OFFSET('Survey Data'!$H$2,A242,0)</f>
        <v>0</v>
      </c>
      <c r="J242" s="15" t="str">
        <f ca="1">_xlfn.XLOOKUP(OFFSET('Survey Data'!$R$2,A242,0),Key!$G$2:$G$3,Key!$H$2:$H$3,"")</f>
        <v/>
      </c>
      <c r="L242">
        <f t="shared" ca="1" si="24"/>
        <v>-150</v>
      </c>
      <c r="M242">
        <f t="shared" ca="1" si="25"/>
        <v>0</v>
      </c>
      <c r="N242" t="e">
        <f ca="1">VLOOKUP(M242,Key!J$2:K$101,2,FALSE)</f>
        <v>#N/A</v>
      </c>
      <c r="O242" t="e" cm="1">
        <f t="array" ref="O242">_xlfn.IFS(COUNTIF('Survey Data'!J242:P242,"Yes")&gt;1,4,'Survey Data'!P242="Yes",1,'Survey Data'!L242="Yes",2,'Survey Data'!M242="Yes",3,'Survey Data'!J242="Yes",4,'Survey Data'!K242="Yes",4,'Survey Data'!N242="Yes",4)</f>
        <v>#N/A</v>
      </c>
      <c r="P242" t="e">
        <f t="shared" ca="1" si="26"/>
        <v>#N/A</v>
      </c>
      <c r="Q242">
        <f t="shared" ca="1" si="27"/>
        <v>1</v>
      </c>
      <c r="R242" t="b">
        <f t="shared" ca="1" si="28"/>
        <v>1</v>
      </c>
      <c r="S242" t="str">
        <f t="shared" ca="1" si="29"/>
        <v/>
      </c>
      <c r="T242" t="e">
        <f ca="1">_xlfn.XLOOKUP(P242,'Depression Treatment'!A$2:A$33,'Depression Treatment'!I$2:I$33,0)*S242</f>
        <v>#N/A</v>
      </c>
      <c r="U242">
        <f>IF(LEFT('Survey Data'!I242,8)="Employed",1,0)</f>
        <v>0</v>
      </c>
      <c r="V242" s="33" t="e">
        <f ca="1">S242*(U242*(T242*VLOOKUP(N242,'Depression Treatment'!F$38:I$41,3,FALSE)+(1-T242)*VLOOKUP(N242,'Depression Treatment'!F$38:I$41,4,FALSE))+(1-U242)*(T242*VLOOKUP(N242,'Depression Treatment'!F$43:I$46,3,FALSE)+(1-T242)*VLOOKUP(N242,'Depression Treatment'!F$43:I$46,4,FALSE)))</f>
        <v>#VALUE!</v>
      </c>
      <c r="W242" s="33">
        <f t="shared" ca="1" si="30"/>
        <v>0</v>
      </c>
    </row>
    <row r="243" spans="1:23" x14ac:dyDescent="0.3">
      <c r="A243">
        <f t="shared" si="31"/>
        <v>241</v>
      </c>
      <c r="B243" s="15" t="str">
        <f ca="1">_xlfn.XLOOKUP(OFFSET('Survey Data'!$A$2,A243,0),Key!A$2:A$5,Key!B$2:B$5,"")</f>
        <v/>
      </c>
      <c r="C243" s="15">
        <f ca="1">_xlfn.XLOOKUP(OFFSET('Survey Data'!B$2,$A243,0),Key!$D$2:$D$6,Key!$E$2:$E$6,-25)</f>
        <v>-25</v>
      </c>
      <c r="D243" s="15">
        <f ca="1">_xlfn.XLOOKUP(OFFSET('Survey Data'!C$2,$A243,0),Key!$D$2:$D$6,Key!$E$2:$E$6,-25)</f>
        <v>-25</v>
      </c>
      <c r="E243" s="15">
        <f ca="1">_xlfn.XLOOKUP(OFFSET('Survey Data'!D$2,$A243,0),Key!$D$2:$D$6,Key!$E$2:$E$6,-25)</f>
        <v>-25</v>
      </c>
      <c r="F243" s="15">
        <f ca="1">_xlfn.XLOOKUP(OFFSET('Survey Data'!E$2,$A243,0),Key!$D$2:$D$6,Key!$E$2:$E$6,-25)</f>
        <v>-25</v>
      </c>
      <c r="G243" s="15">
        <f ca="1">_xlfn.XLOOKUP(OFFSET('Survey Data'!F$2,$A243,0),Key!$D$2:$D$6,Key!$E$2:$E$6,-25)</f>
        <v>-25</v>
      </c>
      <c r="H243" s="15">
        <f ca="1">_xlfn.XLOOKUP(OFFSET('Survey Data'!G$2,$A243,0),Key!$D$2:$D$6,Key!$E$2:$E$6,-25)</f>
        <v>-25</v>
      </c>
      <c r="I243" s="15">
        <f ca="1">OFFSET('Survey Data'!$H$2,A243,0)</f>
        <v>0</v>
      </c>
      <c r="J243" s="15" t="str">
        <f ca="1">_xlfn.XLOOKUP(OFFSET('Survey Data'!$R$2,A243,0),Key!$G$2:$G$3,Key!$H$2:$H$3,"")</f>
        <v/>
      </c>
      <c r="L243">
        <f t="shared" ca="1" si="24"/>
        <v>-150</v>
      </c>
      <c r="M243">
        <f t="shared" ca="1" si="25"/>
        <v>0</v>
      </c>
      <c r="N243" t="e">
        <f ca="1">VLOOKUP(M243,Key!J$2:K$101,2,FALSE)</f>
        <v>#N/A</v>
      </c>
      <c r="O243" t="e" cm="1">
        <f t="array" ref="O243">_xlfn.IFS(COUNTIF('Survey Data'!J243:P243,"Yes")&gt;1,4,'Survey Data'!P243="Yes",1,'Survey Data'!L243="Yes",2,'Survey Data'!M243="Yes",3,'Survey Data'!J243="Yes",4,'Survey Data'!K243="Yes",4,'Survey Data'!N243="Yes",4)</f>
        <v>#N/A</v>
      </c>
      <c r="P243" t="e">
        <f t="shared" ca="1" si="26"/>
        <v>#N/A</v>
      </c>
      <c r="Q243">
        <f t="shared" ca="1" si="27"/>
        <v>1</v>
      </c>
      <c r="R243" t="b">
        <f t="shared" ca="1" si="28"/>
        <v>1</v>
      </c>
      <c r="S243" t="str">
        <f t="shared" ca="1" si="29"/>
        <v/>
      </c>
      <c r="T243" t="e">
        <f ca="1">_xlfn.XLOOKUP(P243,'Depression Treatment'!A$2:A$33,'Depression Treatment'!I$2:I$33,0)*S243</f>
        <v>#N/A</v>
      </c>
      <c r="U243">
        <f>IF(LEFT('Survey Data'!I243,8)="Employed",1,0)</f>
        <v>0</v>
      </c>
      <c r="V243" s="33" t="e">
        <f ca="1">S243*(U243*(T243*VLOOKUP(N243,'Depression Treatment'!F$38:I$41,3,FALSE)+(1-T243)*VLOOKUP(N243,'Depression Treatment'!F$38:I$41,4,FALSE))+(1-U243)*(T243*VLOOKUP(N243,'Depression Treatment'!F$43:I$46,3,FALSE)+(1-T243)*VLOOKUP(N243,'Depression Treatment'!F$43:I$46,4,FALSE)))</f>
        <v>#VALUE!</v>
      </c>
      <c r="W243" s="33">
        <f t="shared" ca="1" si="30"/>
        <v>0</v>
      </c>
    </row>
    <row r="244" spans="1:23" x14ac:dyDescent="0.3">
      <c r="A244">
        <f t="shared" si="31"/>
        <v>242</v>
      </c>
      <c r="B244" s="15" t="str">
        <f ca="1">_xlfn.XLOOKUP(OFFSET('Survey Data'!$A$2,A244,0),Key!A$2:A$5,Key!B$2:B$5,"")</f>
        <v/>
      </c>
      <c r="C244" s="15">
        <f ca="1">_xlfn.XLOOKUP(OFFSET('Survey Data'!B$2,$A244,0),Key!$D$2:$D$6,Key!$E$2:$E$6,-25)</f>
        <v>-25</v>
      </c>
      <c r="D244" s="15">
        <f ca="1">_xlfn.XLOOKUP(OFFSET('Survey Data'!C$2,$A244,0),Key!$D$2:$D$6,Key!$E$2:$E$6,-25)</f>
        <v>-25</v>
      </c>
      <c r="E244" s="15">
        <f ca="1">_xlfn.XLOOKUP(OFFSET('Survey Data'!D$2,$A244,0),Key!$D$2:$D$6,Key!$E$2:$E$6,-25)</f>
        <v>-25</v>
      </c>
      <c r="F244" s="15">
        <f ca="1">_xlfn.XLOOKUP(OFFSET('Survey Data'!E$2,$A244,0),Key!$D$2:$D$6,Key!$E$2:$E$6,-25)</f>
        <v>-25</v>
      </c>
      <c r="G244" s="15">
        <f ca="1">_xlfn.XLOOKUP(OFFSET('Survey Data'!F$2,$A244,0),Key!$D$2:$D$6,Key!$E$2:$E$6,-25)</f>
        <v>-25</v>
      </c>
      <c r="H244" s="15">
        <f ca="1">_xlfn.XLOOKUP(OFFSET('Survey Data'!G$2,$A244,0),Key!$D$2:$D$6,Key!$E$2:$E$6,-25)</f>
        <v>-25</v>
      </c>
      <c r="I244" s="15">
        <f ca="1">OFFSET('Survey Data'!$H$2,A244,0)</f>
        <v>0</v>
      </c>
      <c r="J244" s="15" t="str">
        <f ca="1">_xlfn.XLOOKUP(OFFSET('Survey Data'!$R$2,A244,0),Key!$G$2:$G$3,Key!$H$2:$H$3,"")</f>
        <v/>
      </c>
      <c r="L244">
        <f t="shared" ca="1" si="24"/>
        <v>-150</v>
      </c>
      <c r="M244">
        <f t="shared" ca="1" si="25"/>
        <v>0</v>
      </c>
      <c r="N244" t="e">
        <f ca="1">VLOOKUP(M244,Key!J$2:K$101,2,FALSE)</f>
        <v>#N/A</v>
      </c>
      <c r="O244" t="e" cm="1">
        <f t="array" ref="O244">_xlfn.IFS(COUNTIF('Survey Data'!J244:P244,"Yes")&gt;1,4,'Survey Data'!P244="Yes",1,'Survey Data'!L244="Yes",2,'Survey Data'!M244="Yes",3,'Survey Data'!J244="Yes",4,'Survey Data'!K244="Yes",4,'Survey Data'!N244="Yes",4)</f>
        <v>#N/A</v>
      </c>
      <c r="P244" t="e">
        <f t="shared" ca="1" si="26"/>
        <v>#N/A</v>
      </c>
      <c r="Q244">
        <f t="shared" ca="1" si="27"/>
        <v>1</v>
      </c>
      <c r="R244" t="b">
        <f t="shared" ca="1" si="28"/>
        <v>1</v>
      </c>
      <c r="S244" t="str">
        <f t="shared" ca="1" si="29"/>
        <v/>
      </c>
      <c r="T244" t="e">
        <f ca="1">_xlfn.XLOOKUP(P244,'Depression Treatment'!A$2:A$33,'Depression Treatment'!I$2:I$33,0)*S244</f>
        <v>#N/A</v>
      </c>
      <c r="U244">
        <f>IF(LEFT('Survey Data'!I244,8)="Employed",1,0)</f>
        <v>0</v>
      </c>
      <c r="V244" s="33" t="e">
        <f ca="1">S244*(U244*(T244*VLOOKUP(N244,'Depression Treatment'!F$38:I$41,3,FALSE)+(1-T244)*VLOOKUP(N244,'Depression Treatment'!F$38:I$41,4,FALSE))+(1-U244)*(T244*VLOOKUP(N244,'Depression Treatment'!F$43:I$46,3,FALSE)+(1-T244)*VLOOKUP(N244,'Depression Treatment'!F$43:I$46,4,FALSE)))</f>
        <v>#VALUE!</v>
      </c>
      <c r="W244" s="33">
        <f t="shared" ca="1" si="30"/>
        <v>0</v>
      </c>
    </row>
    <row r="245" spans="1:23" x14ac:dyDescent="0.3">
      <c r="A245">
        <f t="shared" si="31"/>
        <v>243</v>
      </c>
      <c r="B245" s="15" t="str">
        <f ca="1">_xlfn.XLOOKUP(OFFSET('Survey Data'!$A$2,A245,0),Key!A$2:A$5,Key!B$2:B$5,"")</f>
        <v/>
      </c>
      <c r="C245" s="15">
        <f ca="1">_xlfn.XLOOKUP(OFFSET('Survey Data'!B$2,$A245,0),Key!$D$2:$D$6,Key!$E$2:$E$6,-25)</f>
        <v>-25</v>
      </c>
      <c r="D245" s="15">
        <f ca="1">_xlfn.XLOOKUP(OFFSET('Survey Data'!C$2,$A245,0),Key!$D$2:$D$6,Key!$E$2:$E$6,-25)</f>
        <v>-25</v>
      </c>
      <c r="E245" s="15">
        <f ca="1">_xlfn.XLOOKUP(OFFSET('Survey Data'!D$2,$A245,0),Key!$D$2:$D$6,Key!$E$2:$E$6,-25)</f>
        <v>-25</v>
      </c>
      <c r="F245" s="15">
        <f ca="1">_xlfn.XLOOKUP(OFFSET('Survey Data'!E$2,$A245,0),Key!$D$2:$D$6,Key!$E$2:$E$6,-25)</f>
        <v>-25</v>
      </c>
      <c r="G245" s="15">
        <f ca="1">_xlfn.XLOOKUP(OFFSET('Survey Data'!F$2,$A245,0),Key!$D$2:$D$6,Key!$E$2:$E$6,-25)</f>
        <v>-25</v>
      </c>
      <c r="H245" s="15">
        <f ca="1">_xlfn.XLOOKUP(OFFSET('Survey Data'!G$2,$A245,0),Key!$D$2:$D$6,Key!$E$2:$E$6,-25)</f>
        <v>-25</v>
      </c>
      <c r="I245" s="15">
        <f ca="1">OFFSET('Survey Data'!$H$2,A245,0)</f>
        <v>0</v>
      </c>
      <c r="J245" s="15" t="str">
        <f ca="1">_xlfn.XLOOKUP(OFFSET('Survey Data'!$R$2,A245,0),Key!$G$2:$G$3,Key!$H$2:$H$3,"")</f>
        <v/>
      </c>
      <c r="L245">
        <f t="shared" ca="1" si="24"/>
        <v>-150</v>
      </c>
      <c r="M245">
        <f t="shared" ca="1" si="25"/>
        <v>0</v>
      </c>
      <c r="N245" t="e">
        <f ca="1">VLOOKUP(M245,Key!J$2:K$101,2,FALSE)</f>
        <v>#N/A</v>
      </c>
      <c r="O245" t="e" cm="1">
        <f t="array" ref="O245">_xlfn.IFS(COUNTIF('Survey Data'!J245:P245,"Yes")&gt;1,4,'Survey Data'!P245="Yes",1,'Survey Data'!L245="Yes",2,'Survey Data'!M245="Yes",3,'Survey Data'!J245="Yes",4,'Survey Data'!K245="Yes",4,'Survey Data'!N245="Yes",4)</f>
        <v>#N/A</v>
      </c>
      <c r="P245" t="e">
        <f t="shared" ca="1" si="26"/>
        <v>#N/A</v>
      </c>
      <c r="Q245">
        <f t="shared" ca="1" si="27"/>
        <v>1</v>
      </c>
      <c r="R245" t="b">
        <f t="shared" ca="1" si="28"/>
        <v>1</v>
      </c>
      <c r="S245" t="str">
        <f t="shared" ca="1" si="29"/>
        <v/>
      </c>
      <c r="T245" t="e">
        <f ca="1">_xlfn.XLOOKUP(P245,'Depression Treatment'!A$2:A$33,'Depression Treatment'!I$2:I$33,0)*S245</f>
        <v>#N/A</v>
      </c>
      <c r="U245">
        <f>IF(LEFT('Survey Data'!I245,8)="Employed",1,0)</f>
        <v>0</v>
      </c>
      <c r="V245" s="33" t="e">
        <f ca="1">S245*(U245*(T245*VLOOKUP(N245,'Depression Treatment'!F$38:I$41,3,FALSE)+(1-T245)*VLOOKUP(N245,'Depression Treatment'!F$38:I$41,4,FALSE))+(1-U245)*(T245*VLOOKUP(N245,'Depression Treatment'!F$43:I$46,3,FALSE)+(1-T245)*VLOOKUP(N245,'Depression Treatment'!F$43:I$46,4,FALSE)))</f>
        <v>#VALUE!</v>
      </c>
      <c r="W245" s="33">
        <f t="shared" ca="1" si="30"/>
        <v>0</v>
      </c>
    </row>
    <row r="246" spans="1:23" x14ac:dyDescent="0.3">
      <c r="A246">
        <f t="shared" si="31"/>
        <v>244</v>
      </c>
      <c r="B246" s="15" t="str">
        <f ca="1">_xlfn.XLOOKUP(OFFSET('Survey Data'!$A$2,A246,0),Key!A$2:A$5,Key!B$2:B$5,"")</f>
        <v/>
      </c>
      <c r="C246" s="15">
        <f ca="1">_xlfn.XLOOKUP(OFFSET('Survey Data'!B$2,$A246,0),Key!$D$2:$D$6,Key!$E$2:$E$6,-25)</f>
        <v>-25</v>
      </c>
      <c r="D246" s="15">
        <f ca="1">_xlfn.XLOOKUP(OFFSET('Survey Data'!C$2,$A246,0),Key!$D$2:$D$6,Key!$E$2:$E$6,-25)</f>
        <v>-25</v>
      </c>
      <c r="E246" s="15">
        <f ca="1">_xlfn.XLOOKUP(OFFSET('Survey Data'!D$2,$A246,0),Key!$D$2:$D$6,Key!$E$2:$E$6,-25)</f>
        <v>-25</v>
      </c>
      <c r="F246" s="15">
        <f ca="1">_xlfn.XLOOKUP(OFFSET('Survey Data'!E$2,$A246,0),Key!$D$2:$D$6,Key!$E$2:$E$6,-25)</f>
        <v>-25</v>
      </c>
      <c r="G246" s="15">
        <f ca="1">_xlfn.XLOOKUP(OFFSET('Survey Data'!F$2,$A246,0),Key!$D$2:$D$6,Key!$E$2:$E$6,-25)</f>
        <v>-25</v>
      </c>
      <c r="H246" s="15">
        <f ca="1">_xlfn.XLOOKUP(OFFSET('Survey Data'!G$2,$A246,0),Key!$D$2:$D$6,Key!$E$2:$E$6,-25)</f>
        <v>-25</v>
      </c>
      <c r="I246" s="15">
        <f ca="1">OFFSET('Survey Data'!$H$2,A246,0)</f>
        <v>0</v>
      </c>
      <c r="J246" s="15" t="str">
        <f ca="1">_xlfn.XLOOKUP(OFFSET('Survey Data'!$R$2,A246,0),Key!$G$2:$G$3,Key!$H$2:$H$3,"")</f>
        <v/>
      </c>
      <c r="L246">
        <f t="shared" ca="1" si="24"/>
        <v>-150</v>
      </c>
      <c r="M246">
        <f t="shared" ca="1" si="25"/>
        <v>0</v>
      </c>
      <c r="N246" t="e">
        <f ca="1">VLOOKUP(M246,Key!J$2:K$101,2,FALSE)</f>
        <v>#N/A</v>
      </c>
      <c r="O246" t="e" cm="1">
        <f t="array" ref="O246">_xlfn.IFS(COUNTIF('Survey Data'!J246:P246,"Yes")&gt;1,4,'Survey Data'!P246="Yes",1,'Survey Data'!L246="Yes",2,'Survey Data'!M246="Yes",3,'Survey Data'!J246="Yes",4,'Survey Data'!K246="Yes",4,'Survey Data'!N246="Yes",4)</f>
        <v>#N/A</v>
      </c>
      <c r="P246" t="e">
        <f t="shared" ca="1" si="26"/>
        <v>#N/A</v>
      </c>
      <c r="Q246">
        <f t="shared" ca="1" si="27"/>
        <v>1</v>
      </c>
      <c r="R246" t="b">
        <f t="shared" ca="1" si="28"/>
        <v>1</v>
      </c>
      <c r="S246" t="str">
        <f t="shared" ca="1" si="29"/>
        <v/>
      </c>
      <c r="T246" t="e">
        <f ca="1">_xlfn.XLOOKUP(P246,'Depression Treatment'!A$2:A$33,'Depression Treatment'!I$2:I$33,0)*S246</f>
        <v>#N/A</v>
      </c>
      <c r="U246">
        <f>IF(LEFT('Survey Data'!I246,8)="Employed",1,0)</f>
        <v>0</v>
      </c>
      <c r="V246" s="33" t="e">
        <f ca="1">S246*(U246*(T246*VLOOKUP(N246,'Depression Treatment'!F$38:I$41,3,FALSE)+(1-T246)*VLOOKUP(N246,'Depression Treatment'!F$38:I$41,4,FALSE))+(1-U246)*(T246*VLOOKUP(N246,'Depression Treatment'!F$43:I$46,3,FALSE)+(1-T246)*VLOOKUP(N246,'Depression Treatment'!F$43:I$46,4,FALSE)))</f>
        <v>#VALUE!</v>
      </c>
      <c r="W246" s="33">
        <f t="shared" ca="1" si="30"/>
        <v>0</v>
      </c>
    </row>
    <row r="247" spans="1:23" x14ac:dyDescent="0.3">
      <c r="A247">
        <f t="shared" si="31"/>
        <v>245</v>
      </c>
      <c r="B247" s="15" t="str">
        <f ca="1">_xlfn.XLOOKUP(OFFSET('Survey Data'!$A$2,A247,0),Key!A$2:A$5,Key!B$2:B$5,"")</f>
        <v/>
      </c>
      <c r="C247" s="15">
        <f ca="1">_xlfn.XLOOKUP(OFFSET('Survey Data'!B$2,$A247,0),Key!$D$2:$D$6,Key!$E$2:$E$6,-25)</f>
        <v>-25</v>
      </c>
      <c r="D247" s="15">
        <f ca="1">_xlfn.XLOOKUP(OFFSET('Survey Data'!C$2,$A247,0),Key!$D$2:$D$6,Key!$E$2:$E$6,-25)</f>
        <v>-25</v>
      </c>
      <c r="E247" s="15">
        <f ca="1">_xlfn.XLOOKUP(OFFSET('Survey Data'!D$2,$A247,0),Key!$D$2:$D$6,Key!$E$2:$E$6,-25)</f>
        <v>-25</v>
      </c>
      <c r="F247" s="15">
        <f ca="1">_xlfn.XLOOKUP(OFFSET('Survey Data'!E$2,$A247,0),Key!$D$2:$D$6,Key!$E$2:$E$6,-25)</f>
        <v>-25</v>
      </c>
      <c r="G247" s="15">
        <f ca="1">_xlfn.XLOOKUP(OFFSET('Survey Data'!F$2,$A247,0),Key!$D$2:$D$6,Key!$E$2:$E$6,-25)</f>
        <v>-25</v>
      </c>
      <c r="H247" s="15">
        <f ca="1">_xlfn.XLOOKUP(OFFSET('Survey Data'!G$2,$A247,0),Key!$D$2:$D$6,Key!$E$2:$E$6,-25)</f>
        <v>-25</v>
      </c>
      <c r="I247" s="15">
        <f ca="1">OFFSET('Survey Data'!$H$2,A247,0)</f>
        <v>0</v>
      </c>
      <c r="J247" s="15" t="str">
        <f ca="1">_xlfn.XLOOKUP(OFFSET('Survey Data'!$R$2,A247,0),Key!$G$2:$G$3,Key!$H$2:$H$3,"")</f>
        <v/>
      </c>
      <c r="L247">
        <f t="shared" ca="1" si="24"/>
        <v>-150</v>
      </c>
      <c r="M247">
        <f t="shared" ca="1" si="25"/>
        <v>0</v>
      </c>
      <c r="N247" t="e">
        <f ca="1">VLOOKUP(M247,Key!J$2:K$101,2,FALSE)</f>
        <v>#N/A</v>
      </c>
      <c r="O247" t="e" cm="1">
        <f t="array" ref="O247">_xlfn.IFS(COUNTIF('Survey Data'!J247:P247,"Yes")&gt;1,4,'Survey Data'!P247="Yes",1,'Survey Data'!L247="Yes",2,'Survey Data'!M247="Yes",3,'Survey Data'!J247="Yes",4,'Survey Data'!K247="Yes",4,'Survey Data'!N247="Yes",4)</f>
        <v>#N/A</v>
      </c>
      <c r="P247" t="e">
        <f t="shared" ca="1" si="26"/>
        <v>#N/A</v>
      </c>
      <c r="Q247">
        <f t="shared" ca="1" si="27"/>
        <v>1</v>
      </c>
      <c r="R247" t="b">
        <f t="shared" ca="1" si="28"/>
        <v>1</v>
      </c>
      <c r="S247" t="str">
        <f t="shared" ca="1" si="29"/>
        <v/>
      </c>
      <c r="T247" t="e">
        <f ca="1">_xlfn.XLOOKUP(P247,'Depression Treatment'!A$2:A$33,'Depression Treatment'!I$2:I$33,0)*S247</f>
        <v>#N/A</v>
      </c>
      <c r="U247">
        <f>IF(LEFT('Survey Data'!I247,8)="Employed",1,0)</f>
        <v>0</v>
      </c>
      <c r="V247" s="33" t="e">
        <f ca="1">S247*(U247*(T247*VLOOKUP(N247,'Depression Treatment'!F$38:I$41,3,FALSE)+(1-T247)*VLOOKUP(N247,'Depression Treatment'!F$38:I$41,4,FALSE))+(1-U247)*(T247*VLOOKUP(N247,'Depression Treatment'!F$43:I$46,3,FALSE)+(1-T247)*VLOOKUP(N247,'Depression Treatment'!F$43:I$46,4,FALSE)))</f>
        <v>#VALUE!</v>
      </c>
      <c r="W247" s="33">
        <f t="shared" ca="1" si="30"/>
        <v>0</v>
      </c>
    </row>
    <row r="248" spans="1:23" x14ac:dyDescent="0.3">
      <c r="A248">
        <f t="shared" si="31"/>
        <v>246</v>
      </c>
      <c r="B248" s="15" t="str">
        <f ca="1">_xlfn.XLOOKUP(OFFSET('Survey Data'!$A$2,A248,0),Key!A$2:A$5,Key!B$2:B$5,"")</f>
        <v/>
      </c>
      <c r="C248" s="15">
        <f ca="1">_xlfn.XLOOKUP(OFFSET('Survey Data'!B$2,$A248,0),Key!$D$2:$D$6,Key!$E$2:$E$6,-25)</f>
        <v>-25</v>
      </c>
      <c r="D248" s="15">
        <f ca="1">_xlfn.XLOOKUP(OFFSET('Survey Data'!C$2,$A248,0),Key!$D$2:$D$6,Key!$E$2:$E$6,-25)</f>
        <v>-25</v>
      </c>
      <c r="E248" s="15">
        <f ca="1">_xlfn.XLOOKUP(OFFSET('Survey Data'!D$2,$A248,0),Key!$D$2:$D$6,Key!$E$2:$E$6,-25)</f>
        <v>-25</v>
      </c>
      <c r="F248" s="15">
        <f ca="1">_xlfn.XLOOKUP(OFFSET('Survey Data'!E$2,$A248,0),Key!$D$2:$D$6,Key!$E$2:$E$6,-25)</f>
        <v>-25</v>
      </c>
      <c r="G248" s="15">
        <f ca="1">_xlfn.XLOOKUP(OFFSET('Survey Data'!F$2,$A248,0),Key!$D$2:$D$6,Key!$E$2:$E$6,-25)</f>
        <v>-25</v>
      </c>
      <c r="H248" s="15">
        <f ca="1">_xlfn.XLOOKUP(OFFSET('Survey Data'!G$2,$A248,0),Key!$D$2:$D$6,Key!$E$2:$E$6,-25)</f>
        <v>-25</v>
      </c>
      <c r="I248" s="15">
        <f ca="1">OFFSET('Survey Data'!$H$2,A248,0)</f>
        <v>0</v>
      </c>
      <c r="J248" s="15" t="str">
        <f ca="1">_xlfn.XLOOKUP(OFFSET('Survey Data'!$R$2,A248,0),Key!$G$2:$G$3,Key!$H$2:$H$3,"")</f>
        <v/>
      </c>
      <c r="L248">
        <f t="shared" ca="1" si="24"/>
        <v>-150</v>
      </c>
      <c r="M248">
        <f t="shared" ca="1" si="25"/>
        <v>0</v>
      </c>
      <c r="N248" t="e">
        <f ca="1">VLOOKUP(M248,Key!J$2:K$101,2,FALSE)</f>
        <v>#N/A</v>
      </c>
      <c r="O248" t="e" cm="1">
        <f t="array" ref="O248">_xlfn.IFS(COUNTIF('Survey Data'!J248:P248,"Yes")&gt;1,4,'Survey Data'!P248="Yes",1,'Survey Data'!L248="Yes",2,'Survey Data'!M248="Yes",3,'Survey Data'!J248="Yes",4,'Survey Data'!K248="Yes",4,'Survey Data'!N248="Yes",4)</f>
        <v>#N/A</v>
      </c>
      <c r="P248" t="e">
        <f t="shared" ca="1" si="26"/>
        <v>#N/A</v>
      </c>
      <c r="Q248">
        <f t="shared" ca="1" si="27"/>
        <v>1</v>
      </c>
      <c r="R248" t="b">
        <f t="shared" ca="1" si="28"/>
        <v>1</v>
      </c>
      <c r="S248" t="str">
        <f t="shared" ca="1" si="29"/>
        <v/>
      </c>
      <c r="T248" t="e">
        <f ca="1">_xlfn.XLOOKUP(P248,'Depression Treatment'!A$2:A$33,'Depression Treatment'!I$2:I$33,0)*S248</f>
        <v>#N/A</v>
      </c>
      <c r="U248">
        <f>IF(LEFT('Survey Data'!I248,8)="Employed",1,0)</f>
        <v>0</v>
      </c>
      <c r="V248" s="33" t="e">
        <f ca="1">S248*(U248*(T248*VLOOKUP(N248,'Depression Treatment'!F$38:I$41,3,FALSE)+(1-T248)*VLOOKUP(N248,'Depression Treatment'!F$38:I$41,4,FALSE))+(1-U248)*(T248*VLOOKUP(N248,'Depression Treatment'!F$43:I$46,3,FALSE)+(1-T248)*VLOOKUP(N248,'Depression Treatment'!F$43:I$46,4,FALSE)))</f>
        <v>#VALUE!</v>
      </c>
      <c r="W248" s="33">
        <f t="shared" ca="1" si="30"/>
        <v>0</v>
      </c>
    </row>
    <row r="249" spans="1:23" x14ac:dyDescent="0.3">
      <c r="A249">
        <f t="shared" si="31"/>
        <v>247</v>
      </c>
      <c r="B249" s="15" t="str">
        <f ca="1">_xlfn.XLOOKUP(OFFSET('Survey Data'!$A$2,A249,0),Key!A$2:A$5,Key!B$2:B$5,"")</f>
        <v/>
      </c>
      <c r="C249" s="15">
        <f ca="1">_xlfn.XLOOKUP(OFFSET('Survey Data'!B$2,$A249,0),Key!$D$2:$D$6,Key!$E$2:$E$6,-25)</f>
        <v>-25</v>
      </c>
      <c r="D249" s="15">
        <f ca="1">_xlfn.XLOOKUP(OFFSET('Survey Data'!C$2,$A249,0),Key!$D$2:$D$6,Key!$E$2:$E$6,-25)</f>
        <v>-25</v>
      </c>
      <c r="E249" s="15">
        <f ca="1">_xlfn.XLOOKUP(OFFSET('Survey Data'!D$2,$A249,0),Key!$D$2:$D$6,Key!$E$2:$E$6,-25)</f>
        <v>-25</v>
      </c>
      <c r="F249" s="15">
        <f ca="1">_xlfn.XLOOKUP(OFFSET('Survey Data'!E$2,$A249,0),Key!$D$2:$D$6,Key!$E$2:$E$6,-25)</f>
        <v>-25</v>
      </c>
      <c r="G249" s="15">
        <f ca="1">_xlfn.XLOOKUP(OFFSET('Survey Data'!F$2,$A249,0),Key!$D$2:$D$6,Key!$E$2:$E$6,-25)</f>
        <v>-25</v>
      </c>
      <c r="H249" s="15">
        <f ca="1">_xlfn.XLOOKUP(OFFSET('Survey Data'!G$2,$A249,0),Key!$D$2:$D$6,Key!$E$2:$E$6,-25)</f>
        <v>-25</v>
      </c>
      <c r="I249" s="15">
        <f ca="1">OFFSET('Survey Data'!$H$2,A249,0)</f>
        <v>0</v>
      </c>
      <c r="J249" s="15" t="str">
        <f ca="1">_xlfn.XLOOKUP(OFFSET('Survey Data'!$R$2,A249,0),Key!$G$2:$G$3,Key!$H$2:$H$3,"")</f>
        <v/>
      </c>
      <c r="L249">
        <f t="shared" ca="1" si="24"/>
        <v>-150</v>
      </c>
      <c r="M249">
        <f t="shared" ca="1" si="25"/>
        <v>0</v>
      </c>
      <c r="N249" t="e">
        <f ca="1">VLOOKUP(M249,Key!J$2:K$101,2,FALSE)</f>
        <v>#N/A</v>
      </c>
      <c r="O249" t="e" cm="1">
        <f t="array" ref="O249">_xlfn.IFS(COUNTIF('Survey Data'!J249:P249,"Yes")&gt;1,4,'Survey Data'!P249="Yes",1,'Survey Data'!L249="Yes",2,'Survey Data'!M249="Yes",3,'Survey Data'!J249="Yes",4,'Survey Data'!K249="Yes",4,'Survey Data'!N249="Yes",4)</f>
        <v>#N/A</v>
      </c>
      <c r="P249" t="e">
        <f t="shared" ca="1" si="26"/>
        <v>#N/A</v>
      </c>
      <c r="Q249">
        <f t="shared" ca="1" si="27"/>
        <v>1</v>
      </c>
      <c r="R249" t="b">
        <f t="shared" ca="1" si="28"/>
        <v>1</v>
      </c>
      <c r="S249" t="str">
        <f t="shared" ca="1" si="29"/>
        <v/>
      </c>
      <c r="T249" t="e">
        <f ca="1">_xlfn.XLOOKUP(P249,'Depression Treatment'!A$2:A$33,'Depression Treatment'!I$2:I$33,0)*S249</f>
        <v>#N/A</v>
      </c>
      <c r="U249">
        <f>IF(LEFT('Survey Data'!I249,8)="Employed",1,0)</f>
        <v>0</v>
      </c>
      <c r="V249" s="33" t="e">
        <f ca="1">S249*(U249*(T249*VLOOKUP(N249,'Depression Treatment'!F$38:I$41,3,FALSE)+(1-T249)*VLOOKUP(N249,'Depression Treatment'!F$38:I$41,4,FALSE))+(1-U249)*(T249*VLOOKUP(N249,'Depression Treatment'!F$43:I$46,3,FALSE)+(1-T249)*VLOOKUP(N249,'Depression Treatment'!F$43:I$46,4,FALSE)))</f>
        <v>#VALUE!</v>
      </c>
      <c r="W249" s="33">
        <f t="shared" ca="1" si="30"/>
        <v>0</v>
      </c>
    </row>
    <row r="250" spans="1:23" x14ac:dyDescent="0.3">
      <c r="A250">
        <f t="shared" si="31"/>
        <v>248</v>
      </c>
      <c r="B250" s="15" t="str">
        <f ca="1">_xlfn.XLOOKUP(OFFSET('Survey Data'!$A$2,A250,0),Key!A$2:A$5,Key!B$2:B$5,"")</f>
        <v/>
      </c>
      <c r="C250" s="15">
        <f ca="1">_xlfn.XLOOKUP(OFFSET('Survey Data'!B$2,$A250,0),Key!$D$2:$D$6,Key!$E$2:$E$6,-25)</f>
        <v>-25</v>
      </c>
      <c r="D250" s="15">
        <f ca="1">_xlfn.XLOOKUP(OFFSET('Survey Data'!C$2,$A250,0),Key!$D$2:$D$6,Key!$E$2:$E$6,-25)</f>
        <v>-25</v>
      </c>
      <c r="E250" s="15">
        <f ca="1">_xlfn.XLOOKUP(OFFSET('Survey Data'!D$2,$A250,0),Key!$D$2:$D$6,Key!$E$2:$E$6,-25)</f>
        <v>-25</v>
      </c>
      <c r="F250" s="15">
        <f ca="1">_xlfn.XLOOKUP(OFFSET('Survey Data'!E$2,$A250,0),Key!$D$2:$D$6,Key!$E$2:$E$6,-25)</f>
        <v>-25</v>
      </c>
      <c r="G250" s="15">
        <f ca="1">_xlfn.XLOOKUP(OFFSET('Survey Data'!F$2,$A250,0),Key!$D$2:$D$6,Key!$E$2:$E$6,-25)</f>
        <v>-25</v>
      </c>
      <c r="H250" s="15">
        <f ca="1">_xlfn.XLOOKUP(OFFSET('Survey Data'!G$2,$A250,0),Key!$D$2:$D$6,Key!$E$2:$E$6,-25)</f>
        <v>-25</v>
      </c>
      <c r="I250" s="15">
        <f ca="1">OFFSET('Survey Data'!$H$2,A250,0)</f>
        <v>0</v>
      </c>
      <c r="J250" s="15" t="str">
        <f ca="1">_xlfn.XLOOKUP(OFFSET('Survey Data'!$R$2,A250,0),Key!$G$2:$G$3,Key!$H$2:$H$3,"")</f>
        <v/>
      </c>
      <c r="L250">
        <f t="shared" ca="1" si="24"/>
        <v>-150</v>
      </c>
      <c r="M250">
        <f t="shared" ca="1" si="25"/>
        <v>0</v>
      </c>
      <c r="N250" t="e">
        <f ca="1">VLOOKUP(M250,Key!J$2:K$101,2,FALSE)</f>
        <v>#N/A</v>
      </c>
      <c r="O250" t="e" cm="1">
        <f t="array" ref="O250">_xlfn.IFS(COUNTIF('Survey Data'!J250:P250,"Yes")&gt;1,4,'Survey Data'!P250="Yes",1,'Survey Data'!L250="Yes",2,'Survey Data'!M250="Yes",3,'Survey Data'!J250="Yes",4,'Survey Data'!K250="Yes",4,'Survey Data'!N250="Yes",4)</f>
        <v>#N/A</v>
      </c>
      <c r="P250" t="e">
        <f t="shared" ca="1" si="26"/>
        <v>#N/A</v>
      </c>
      <c r="Q250">
        <f t="shared" ca="1" si="27"/>
        <v>1</v>
      </c>
      <c r="R250" t="b">
        <f t="shared" ca="1" si="28"/>
        <v>1</v>
      </c>
      <c r="S250" t="str">
        <f t="shared" ca="1" si="29"/>
        <v/>
      </c>
      <c r="T250" t="e">
        <f ca="1">_xlfn.XLOOKUP(P250,'Depression Treatment'!A$2:A$33,'Depression Treatment'!I$2:I$33,0)*S250</f>
        <v>#N/A</v>
      </c>
      <c r="U250">
        <f>IF(LEFT('Survey Data'!I250,8)="Employed",1,0)</f>
        <v>0</v>
      </c>
      <c r="V250" s="33" t="e">
        <f ca="1">S250*(U250*(T250*VLOOKUP(N250,'Depression Treatment'!F$38:I$41,3,FALSE)+(1-T250)*VLOOKUP(N250,'Depression Treatment'!F$38:I$41,4,FALSE))+(1-U250)*(T250*VLOOKUP(N250,'Depression Treatment'!F$43:I$46,3,FALSE)+(1-T250)*VLOOKUP(N250,'Depression Treatment'!F$43:I$46,4,FALSE)))</f>
        <v>#VALUE!</v>
      </c>
      <c r="W250" s="33">
        <f t="shared" ca="1" si="30"/>
        <v>0</v>
      </c>
    </row>
    <row r="251" spans="1:23" x14ac:dyDescent="0.3">
      <c r="A251">
        <f t="shared" si="31"/>
        <v>249</v>
      </c>
      <c r="B251" s="15" t="str">
        <f ca="1">_xlfn.XLOOKUP(OFFSET('Survey Data'!$A$2,A251,0),Key!A$2:A$5,Key!B$2:B$5,"")</f>
        <v/>
      </c>
      <c r="C251" s="15">
        <f ca="1">_xlfn.XLOOKUP(OFFSET('Survey Data'!B$2,$A251,0),Key!$D$2:$D$6,Key!$E$2:$E$6,-25)</f>
        <v>-25</v>
      </c>
      <c r="D251" s="15">
        <f ca="1">_xlfn.XLOOKUP(OFFSET('Survey Data'!C$2,$A251,0),Key!$D$2:$D$6,Key!$E$2:$E$6,-25)</f>
        <v>-25</v>
      </c>
      <c r="E251" s="15">
        <f ca="1">_xlfn.XLOOKUP(OFFSET('Survey Data'!D$2,$A251,0),Key!$D$2:$D$6,Key!$E$2:$E$6,-25)</f>
        <v>-25</v>
      </c>
      <c r="F251" s="15">
        <f ca="1">_xlfn.XLOOKUP(OFFSET('Survey Data'!E$2,$A251,0),Key!$D$2:$D$6,Key!$E$2:$E$6,-25)</f>
        <v>-25</v>
      </c>
      <c r="G251" s="15">
        <f ca="1">_xlfn.XLOOKUP(OFFSET('Survey Data'!F$2,$A251,0),Key!$D$2:$D$6,Key!$E$2:$E$6,-25)</f>
        <v>-25</v>
      </c>
      <c r="H251" s="15">
        <f ca="1">_xlfn.XLOOKUP(OFFSET('Survey Data'!G$2,$A251,0),Key!$D$2:$D$6,Key!$E$2:$E$6,-25)</f>
        <v>-25</v>
      </c>
      <c r="I251" s="15">
        <f ca="1">OFFSET('Survey Data'!$H$2,A251,0)</f>
        <v>0</v>
      </c>
      <c r="J251" s="15" t="str">
        <f ca="1">_xlfn.XLOOKUP(OFFSET('Survey Data'!$R$2,A251,0),Key!$G$2:$G$3,Key!$H$2:$H$3,"")</f>
        <v/>
      </c>
      <c r="L251">
        <f t="shared" ca="1" si="24"/>
        <v>-150</v>
      </c>
      <c r="M251">
        <f t="shared" ca="1" si="25"/>
        <v>0</v>
      </c>
      <c r="N251" t="e">
        <f ca="1">VLOOKUP(M251,Key!J$2:K$101,2,FALSE)</f>
        <v>#N/A</v>
      </c>
      <c r="O251" t="e" cm="1">
        <f t="array" ref="O251">_xlfn.IFS(COUNTIF('Survey Data'!J251:P251,"Yes")&gt;1,4,'Survey Data'!P251="Yes",1,'Survey Data'!L251="Yes",2,'Survey Data'!M251="Yes",3,'Survey Data'!J251="Yes",4,'Survey Data'!K251="Yes",4,'Survey Data'!N251="Yes",4)</f>
        <v>#N/A</v>
      </c>
      <c r="P251" t="e">
        <f t="shared" ca="1" si="26"/>
        <v>#N/A</v>
      </c>
      <c r="Q251">
        <f t="shared" ca="1" si="27"/>
        <v>1</v>
      </c>
      <c r="R251" t="b">
        <f t="shared" ca="1" si="28"/>
        <v>1</v>
      </c>
      <c r="S251" t="str">
        <f t="shared" ca="1" si="29"/>
        <v/>
      </c>
      <c r="T251" t="e">
        <f ca="1">_xlfn.XLOOKUP(P251,'Depression Treatment'!A$2:A$33,'Depression Treatment'!I$2:I$33,0)*S251</f>
        <v>#N/A</v>
      </c>
      <c r="U251">
        <f>IF(LEFT('Survey Data'!I251,8)="Employed",1,0)</f>
        <v>0</v>
      </c>
      <c r="V251" s="33" t="e">
        <f ca="1">S251*(U251*(T251*VLOOKUP(N251,'Depression Treatment'!F$38:I$41,3,FALSE)+(1-T251)*VLOOKUP(N251,'Depression Treatment'!F$38:I$41,4,FALSE))+(1-U251)*(T251*VLOOKUP(N251,'Depression Treatment'!F$43:I$46,3,FALSE)+(1-T251)*VLOOKUP(N251,'Depression Treatment'!F$43:I$46,4,FALSE)))</f>
        <v>#VALUE!</v>
      </c>
      <c r="W251" s="33">
        <f t="shared" ca="1" si="30"/>
        <v>0</v>
      </c>
    </row>
    <row r="252" spans="1:23" x14ac:dyDescent="0.3">
      <c r="A252">
        <f t="shared" si="31"/>
        <v>250</v>
      </c>
      <c r="B252" s="15" t="str">
        <f ca="1">_xlfn.XLOOKUP(OFFSET('Survey Data'!$A$2,A252,0),Key!A$2:A$5,Key!B$2:B$5,"")</f>
        <v/>
      </c>
      <c r="C252" s="15">
        <f ca="1">_xlfn.XLOOKUP(OFFSET('Survey Data'!B$2,$A252,0),Key!$D$2:$D$6,Key!$E$2:$E$6,-25)</f>
        <v>-25</v>
      </c>
      <c r="D252" s="15">
        <f ca="1">_xlfn.XLOOKUP(OFFSET('Survey Data'!C$2,$A252,0),Key!$D$2:$D$6,Key!$E$2:$E$6,-25)</f>
        <v>-25</v>
      </c>
      <c r="E252" s="15">
        <f ca="1">_xlfn.XLOOKUP(OFFSET('Survey Data'!D$2,$A252,0),Key!$D$2:$D$6,Key!$E$2:$E$6,-25)</f>
        <v>-25</v>
      </c>
      <c r="F252" s="15">
        <f ca="1">_xlfn.XLOOKUP(OFFSET('Survey Data'!E$2,$A252,0),Key!$D$2:$D$6,Key!$E$2:$E$6,-25)</f>
        <v>-25</v>
      </c>
      <c r="G252" s="15">
        <f ca="1">_xlfn.XLOOKUP(OFFSET('Survey Data'!F$2,$A252,0),Key!$D$2:$D$6,Key!$E$2:$E$6,-25)</f>
        <v>-25</v>
      </c>
      <c r="H252" s="15">
        <f ca="1">_xlfn.XLOOKUP(OFFSET('Survey Data'!G$2,$A252,0),Key!$D$2:$D$6,Key!$E$2:$E$6,-25)</f>
        <v>-25</v>
      </c>
      <c r="I252" s="15">
        <f ca="1">OFFSET('Survey Data'!$H$2,A252,0)</f>
        <v>0</v>
      </c>
      <c r="J252" s="15" t="str">
        <f ca="1">_xlfn.XLOOKUP(OFFSET('Survey Data'!$R$2,A252,0),Key!$G$2:$G$3,Key!$H$2:$H$3,"")</f>
        <v/>
      </c>
      <c r="L252">
        <f t="shared" ca="1" si="24"/>
        <v>-150</v>
      </c>
      <c r="M252">
        <f t="shared" ca="1" si="25"/>
        <v>0</v>
      </c>
      <c r="N252" t="e">
        <f ca="1">VLOOKUP(M252,Key!J$2:K$101,2,FALSE)</f>
        <v>#N/A</v>
      </c>
      <c r="O252" t="e" cm="1">
        <f t="array" ref="O252">_xlfn.IFS(COUNTIF('Survey Data'!J252:P252,"Yes")&gt;1,4,'Survey Data'!P252="Yes",1,'Survey Data'!L252="Yes",2,'Survey Data'!M252="Yes",3,'Survey Data'!J252="Yes",4,'Survey Data'!K252="Yes",4,'Survey Data'!N252="Yes",4)</f>
        <v>#N/A</v>
      </c>
      <c r="P252" t="e">
        <f t="shared" ca="1" si="26"/>
        <v>#N/A</v>
      </c>
      <c r="Q252">
        <f t="shared" ca="1" si="27"/>
        <v>1</v>
      </c>
      <c r="R252" t="b">
        <f t="shared" ca="1" si="28"/>
        <v>1</v>
      </c>
      <c r="S252" t="str">
        <f t="shared" ca="1" si="29"/>
        <v/>
      </c>
      <c r="T252" t="e">
        <f ca="1">_xlfn.XLOOKUP(P252,'Depression Treatment'!A$2:A$33,'Depression Treatment'!I$2:I$33,0)*S252</f>
        <v>#N/A</v>
      </c>
      <c r="U252">
        <f>IF(LEFT('Survey Data'!I252,8)="Employed",1,0)</f>
        <v>0</v>
      </c>
      <c r="V252" s="33" t="e">
        <f ca="1">S252*(U252*(T252*VLOOKUP(N252,'Depression Treatment'!F$38:I$41,3,FALSE)+(1-T252)*VLOOKUP(N252,'Depression Treatment'!F$38:I$41,4,FALSE))+(1-U252)*(T252*VLOOKUP(N252,'Depression Treatment'!F$43:I$46,3,FALSE)+(1-T252)*VLOOKUP(N252,'Depression Treatment'!F$43:I$46,4,FALSE)))</f>
        <v>#VALUE!</v>
      </c>
      <c r="W252" s="33">
        <f t="shared" ca="1" si="30"/>
        <v>0</v>
      </c>
    </row>
    <row r="253" spans="1:23" x14ac:dyDescent="0.3">
      <c r="A253">
        <f t="shared" si="31"/>
        <v>251</v>
      </c>
      <c r="B253" s="15" t="str">
        <f ca="1">_xlfn.XLOOKUP(OFFSET('Survey Data'!$A$2,A253,0),Key!A$2:A$5,Key!B$2:B$5,"")</f>
        <v/>
      </c>
      <c r="C253" s="15">
        <f ca="1">_xlfn.XLOOKUP(OFFSET('Survey Data'!B$2,$A253,0),Key!$D$2:$D$6,Key!$E$2:$E$6,-25)</f>
        <v>-25</v>
      </c>
      <c r="D253" s="15">
        <f ca="1">_xlfn.XLOOKUP(OFFSET('Survey Data'!C$2,$A253,0),Key!$D$2:$D$6,Key!$E$2:$E$6,-25)</f>
        <v>-25</v>
      </c>
      <c r="E253" s="15">
        <f ca="1">_xlfn.XLOOKUP(OFFSET('Survey Data'!D$2,$A253,0),Key!$D$2:$D$6,Key!$E$2:$E$6,-25)</f>
        <v>-25</v>
      </c>
      <c r="F253" s="15">
        <f ca="1">_xlfn.XLOOKUP(OFFSET('Survey Data'!E$2,$A253,0),Key!$D$2:$D$6,Key!$E$2:$E$6,-25)</f>
        <v>-25</v>
      </c>
      <c r="G253" s="15">
        <f ca="1">_xlfn.XLOOKUP(OFFSET('Survey Data'!F$2,$A253,0),Key!$D$2:$D$6,Key!$E$2:$E$6,-25)</f>
        <v>-25</v>
      </c>
      <c r="H253" s="15">
        <f ca="1">_xlfn.XLOOKUP(OFFSET('Survey Data'!G$2,$A253,0),Key!$D$2:$D$6,Key!$E$2:$E$6,-25)</f>
        <v>-25</v>
      </c>
      <c r="I253" s="15">
        <f ca="1">OFFSET('Survey Data'!$H$2,A253,0)</f>
        <v>0</v>
      </c>
      <c r="J253" s="15" t="str">
        <f ca="1">_xlfn.XLOOKUP(OFFSET('Survey Data'!$R$2,A253,0),Key!$G$2:$G$3,Key!$H$2:$H$3,"")</f>
        <v/>
      </c>
      <c r="L253">
        <f t="shared" ca="1" si="24"/>
        <v>-150</v>
      </c>
      <c r="M253">
        <f t="shared" ca="1" si="25"/>
        <v>0</v>
      </c>
      <c r="N253" t="e">
        <f ca="1">VLOOKUP(M253,Key!J$2:K$101,2,FALSE)</f>
        <v>#N/A</v>
      </c>
      <c r="O253" t="e" cm="1">
        <f t="array" ref="O253">_xlfn.IFS(COUNTIF('Survey Data'!J253:P253,"Yes")&gt;1,4,'Survey Data'!P253="Yes",1,'Survey Data'!L253="Yes",2,'Survey Data'!M253="Yes",3,'Survey Data'!J253="Yes",4,'Survey Data'!K253="Yes",4,'Survey Data'!N253="Yes",4)</f>
        <v>#N/A</v>
      </c>
      <c r="P253" t="e">
        <f t="shared" ca="1" si="26"/>
        <v>#N/A</v>
      </c>
      <c r="Q253">
        <f t="shared" ca="1" si="27"/>
        <v>1</v>
      </c>
      <c r="R253" t="b">
        <f t="shared" ca="1" si="28"/>
        <v>1</v>
      </c>
      <c r="S253" t="str">
        <f t="shared" ca="1" si="29"/>
        <v/>
      </c>
      <c r="T253" t="e">
        <f ca="1">_xlfn.XLOOKUP(P253,'Depression Treatment'!A$2:A$33,'Depression Treatment'!I$2:I$33,0)*S253</f>
        <v>#N/A</v>
      </c>
      <c r="U253">
        <f>IF(LEFT('Survey Data'!I253,8)="Employed",1,0)</f>
        <v>0</v>
      </c>
      <c r="V253" s="33" t="e">
        <f ca="1">S253*(U253*(T253*VLOOKUP(N253,'Depression Treatment'!F$38:I$41,3,FALSE)+(1-T253)*VLOOKUP(N253,'Depression Treatment'!F$38:I$41,4,FALSE))+(1-U253)*(T253*VLOOKUP(N253,'Depression Treatment'!F$43:I$46,3,FALSE)+(1-T253)*VLOOKUP(N253,'Depression Treatment'!F$43:I$46,4,FALSE)))</f>
        <v>#VALUE!</v>
      </c>
      <c r="W253" s="33">
        <f t="shared" ca="1" si="30"/>
        <v>0</v>
      </c>
    </row>
    <row r="254" spans="1:23" x14ac:dyDescent="0.3">
      <c r="A254">
        <f t="shared" si="31"/>
        <v>252</v>
      </c>
      <c r="B254" s="15" t="str">
        <f ca="1">_xlfn.XLOOKUP(OFFSET('Survey Data'!$A$2,A254,0),Key!A$2:A$5,Key!B$2:B$5,"")</f>
        <v/>
      </c>
      <c r="C254" s="15">
        <f ca="1">_xlfn.XLOOKUP(OFFSET('Survey Data'!B$2,$A254,0),Key!$D$2:$D$6,Key!$E$2:$E$6,-25)</f>
        <v>-25</v>
      </c>
      <c r="D254" s="15">
        <f ca="1">_xlfn.XLOOKUP(OFFSET('Survey Data'!C$2,$A254,0),Key!$D$2:$D$6,Key!$E$2:$E$6,-25)</f>
        <v>-25</v>
      </c>
      <c r="E254" s="15">
        <f ca="1">_xlfn.XLOOKUP(OFFSET('Survey Data'!D$2,$A254,0),Key!$D$2:$D$6,Key!$E$2:$E$6,-25)</f>
        <v>-25</v>
      </c>
      <c r="F254" s="15">
        <f ca="1">_xlfn.XLOOKUP(OFFSET('Survey Data'!E$2,$A254,0),Key!$D$2:$D$6,Key!$E$2:$E$6,-25)</f>
        <v>-25</v>
      </c>
      <c r="G254" s="15">
        <f ca="1">_xlfn.XLOOKUP(OFFSET('Survey Data'!F$2,$A254,0),Key!$D$2:$D$6,Key!$E$2:$E$6,-25)</f>
        <v>-25</v>
      </c>
      <c r="H254" s="15">
        <f ca="1">_xlfn.XLOOKUP(OFFSET('Survey Data'!G$2,$A254,0),Key!$D$2:$D$6,Key!$E$2:$E$6,-25)</f>
        <v>-25</v>
      </c>
      <c r="I254" s="15">
        <f ca="1">OFFSET('Survey Data'!$H$2,A254,0)</f>
        <v>0</v>
      </c>
      <c r="J254" s="15" t="str">
        <f ca="1">_xlfn.XLOOKUP(OFFSET('Survey Data'!$R$2,A254,0),Key!$G$2:$G$3,Key!$H$2:$H$3,"")</f>
        <v/>
      </c>
      <c r="L254">
        <f t="shared" ca="1" si="24"/>
        <v>-150</v>
      </c>
      <c r="M254">
        <f t="shared" ca="1" si="25"/>
        <v>0</v>
      </c>
      <c r="N254" t="e">
        <f ca="1">VLOOKUP(M254,Key!J$2:K$101,2,FALSE)</f>
        <v>#N/A</v>
      </c>
      <c r="O254" t="e" cm="1">
        <f t="array" ref="O254">_xlfn.IFS(COUNTIF('Survey Data'!J254:P254,"Yes")&gt;1,4,'Survey Data'!P254="Yes",1,'Survey Data'!L254="Yes",2,'Survey Data'!M254="Yes",3,'Survey Data'!J254="Yes",4,'Survey Data'!K254="Yes",4,'Survey Data'!N254="Yes",4)</f>
        <v>#N/A</v>
      </c>
      <c r="P254" t="e">
        <f t="shared" ca="1" si="26"/>
        <v>#N/A</v>
      </c>
      <c r="Q254">
        <f t="shared" ca="1" si="27"/>
        <v>1</v>
      </c>
      <c r="R254" t="b">
        <f t="shared" ca="1" si="28"/>
        <v>1</v>
      </c>
      <c r="S254" t="str">
        <f t="shared" ca="1" si="29"/>
        <v/>
      </c>
      <c r="T254" t="e">
        <f ca="1">_xlfn.XLOOKUP(P254,'Depression Treatment'!A$2:A$33,'Depression Treatment'!I$2:I$33,0)*S254</f>
        <v>#N/A</v>
      </c>
      <c r="U254">
        <f>IF(LEFT('Survey Data'!I254,8)="Employed",1,0)</f>
        <v>0</v>
      </c>
      <c r="V254" s="33" t="e">
        <f ca="1">S254*(U254*(T254*VLOOKUP(N254,'Depression Treatment'!F$38:I$41,3,FALSE)+(1-T254)*VLOOKUP(N254,'Depression Treatment'!F$38:I$41,4,FALSE))+(1-U254)*(T254*VLOOKUP(N254,'Depression Treatment'!F$43:I$46,3,FALSE)+(1-T254)*VLOOKUP(N254,'Depression Treatment'!F$43:I$46,4,FALSE)))</f>
        <v>#VALUE!</v>
      </c>
      <c r="W254" s="33">
        <f t="shared" ca="1" si="30"/>
        <v>0</v>
      </c>
    </row>
    <row r="255" spans="1:23" x14ac:dyDescent="0.3">
      <c r="A255">
        <f t="shared" si="31"/>
        <v>253</v>
      </c>
      <c r="B255" s="15" t="str">
        <f ca="1">_xlfn.XLOOKUP(OFFSET('Survey Data'!$A$2,A255,0),Key!A$2:A$5,Key!B$2:B$5,"")</f>
        <v/>
      </c>
      <c r="C255" s="15">
        <f ca="1">_xlfn.XLOOKUP(OFFSET('Survey Data'!B$2,$A255,0),Key!$D$2:$D$6,Key!$E$2:$E$6,-25)</f>
        <v>-25</v>
      </c>
      <c r="D255" s="15">
        <f ca="1">_xlfn.XLOOKUP(OFFSET('Survey Data'!C$2,$A255,0),Key!$D$2:$D$6,Key!$E$2:$E$6,-25)</f>
        <v>-25</v>
      </c>
      <c r="E255" s="15">
        <f ca="1">_xlfn.XLOOKUP(OFFSET('Survey Data'!D$2,$A255,0),Key!$D$2:$D$6,Key!$E$2:$E$6,-25)</f>
        <v>-25</v>
      </c>
      <c r="F255" s="15">
        <f ca="1">_xlfn.XLOOKUP(OFFSET('Survey Data'!E$2,$A255,0),Key!$D$2:$D$6,Key!$E$2:$E$6,-25)</f>
        <v>-25</v>
      </c>
      <c r="G255" s="15">
        <f ca="1">_xlfn.XLOOKUP(OFFSET('Survey Data'!F$2,$A255,0),Key!$D$2:$D$6,Key!$E$2:$E$6,-25)</f>
        <v>-25</v>
      </c>
      <c r="H255" s="15">
        <f ca="1">_xlfn.XLOOKUP(OFFSET('Survey Data'!G$2,$A255,0),Key!$D$2:$D$6,Key!$E$2:$E$6,-25)</f>
        <v>-25</v>
      </c>
      <c r="I255" s="15">
        <f ca="1">OFFSET('Survey Data'!$H$2,A255,0)</f>
        <v>0</v>
      </c>
      <c r="J255" s="15" t="str">
        <f ca="1">_xlfn.XLOOKUP(OFFSET('Survey Data'!$R$2,A255,0),Key!$G$2:$G$3,Key!$H$2:$H$3,"")</f>
        <v/>
      </c>
      <c r="L255">
        <f t="shared" ca="1" si="24"/>
        <v>-150</v>
      </c>
      <c r="M255">
        <f t="shared" ca="1" si="25"/>
        <v>0</v>
      </c>
      <c r="N255" t="e">
        <f ca="1">VLOOKUP(M255,Key!J$2:K$101,2,FALSE)</f>
        <v>#N/A</v>
      </c>
      <c r="O255" t="e" cm="1">
        <f t="array" ref="O255">_xlfn.IFS(COUNTIF('Survey Data'!J255:P255,"Yes")&gt;1,4,'Survey Data'!P255="Yes",1,'Survey Data'!L255="Yes",2,'Survey Data'!M255="Yes",3,'Survey Data'!J255="Yes",4,'Survey Data'!K255="Yes",4,'Survey Data'!N255="Yes",4)</f>
        <v>#N/A</v>
      </c>
      <c r="P255" t="e">
        <f t="shared" ca="1" si="26"/>
        <v>#N/A</v>
      </c>
      <c r="Q255">
        <f t="shared" ca="1" si="27"/>
        <v>1</v>
      </c>
      <c r="R255" t="b">
        <f t="shared" ca="1" si="28"/>
        <v>1</v>
      </c>
      <c r="S255" t="str">
        <f t="shared" ca="1" si="29"/>
        <v/>
      </c>
      <c r="T255" t="e">
        <f ca="1">_xlfn.XLOOKUP(P255,'Depression Treatment'!A$2:A$33,'Depression Treatment'!I$2:I$33,0)*S255</f>
        <v>#N/A</v>
      </c>
      <c r="U255">
        <f>IF(LEFT('Survey Data'!I255,8)="Employed",1,0)</f>
        <v>0</v>
      </c>
      <c r="V255" s="33" t="e">
        <f ca="1">S255*(U255*(T255*VLOOKUP(N255,'Depression Treatment'!F$38:I$41,3,FALSE)+(1-T255)*VLOOKUP(N255,'Depression Treatment'!F$38:I$41,4,FALSE))+(1-U255)*(T255*VLOOKUP(N255,'Depression Treatment'!F$43:I$46,3,FALSE)+(1-T255)*VLOOKUP(N255,'Depression Treatment'!F$43:I$46,4,FALSE)))</f>
        <v>#VALUE!</v>
      </c>
      <c r="W255" s="33">
        <f t="shared" ca="1" si="30"/>
        <v>0</v>
      </c>
    </row>
    <row r="256" spans="1:23" x14ac:dyDescent="0.3">
      <c r="A256">
        <f t="shared" si="31"/>
        <v>254</v>
      </c>
      <c r="B256" s="15" t="str">
        <f ca="1">_xlfn.XLOOKUP(OFFSET('Survey Data'!$A$2,A256,0),Key!A$2:A$5,Key!B$2:B$5,"")</f>
        <v/>
      </c>
      <c r="C256" s="15">
        <f ca="1">_xlfn.XLOOKUP(OFFSET('Survey Data'!B$2,$A256,0),Key!$D$2:$D$6,Key!$E$2:$E$6,-25)</f>
        <v>-25</v>
      </c>
      <c r="D256" s="15">
        <f ca="1">_xlfn.XLOOKUP(OFFSET('Survey Data'!C$2,$A256,0),Key!$D$2:$D$6,Key!$E$2:$E$6,-25)</f>
        <v>-25</v>
      </c>
      <c r="E256" s="15">
        <f ca="1">_xlfn.XLOOKUP(OFFSET('Survey Data'!D$2,$A256,0),Key!$D$2:$D$6,Key!$E$2:$E$6,-25)</f>
        <v>-25</v>
      </c>
      <c r="F256" s="15">
        <f ca="1">_xlfn.XLOOKUP(OFFSET('Survey Data'!E$2,$A256,0),Key!$D$2:$D$6,Key!$E$2:$E$6,-25)</f>
        <v>-25</v>
      </c>
      <c r="G256" s="15">
        <f ca="1">_xlfn.XLOOKUP(OFFSET('Survey Data'!F$2,$A256,0),Key!$D$2:$D$6,Key!$E$2:$E$6,-25)</f>
        <v>-25</v>
      </c>
      <c r="H256" s="15">
        <f ca="1">_xlfn.XLOOKUP(OFFSET('Survey Data'!G$2,$A256,0),Key!$D$2:$D$6,Key!$E$2:$E$6,-25)</f>
        <v>-25</v>
      </c>
      <c r="I256" s="15">
        <f ca="1">OFFSET('Survey Data'!$H$2,A256,0)</f>
        <v>0</v>
      </c>
      <c r="J256" s="15" t="str">
        <f ca="1">_xlfn.XLOOKUP(OFFSET('Survey Data'!$R$2,A256,0),Key!$G$2:$G$3,Key!$H$2:$H$3,"")</f>
        <v/>
      </c>
      <c r="L256">
        <f t="shared" ca="1" si="24"/>
        <v>-150</v>
      </c>
      <c r="M256">
        <f t="shared" ca="1" si="25"/>
        <v>0</v>
      </c>
      <c r="N256" t="e">
        <f ca="1">VLOOKUP(M256,Key!J$2:K$101,2,FALSE)</f>
        <v>#N/A</v>
      </c>
      <c r="O256" t="e" cm="1">
        <f t="array" ref="O256">_xlfn.IFS(COUNTIF('Survey Data'!J256:P256,"Yes")&gt;1,4,'Survey Data'!P256="Yes",1,'Survey Data'!L256="Yes",2,'Survey Data'!M256="Yes",3,'Survey Data'!J256="Yes",4,'Survey Data'!K256="Yes",4,'Survey Data'!N256="Yes",4)</f>
        <v>#N/A</v>
      </c>
      <c r="P256" t="e">
        <f t="shared" ca="1" si="26"/>
        <v>#N/A</v>
      </c>
      <c r="Q256">
        <f t="shared" ca="1" si="27"/>
        <v>1</v>
      </c>
      <c r="R256" t="b">
        <f t="shared" ca="1" si="28"/>
        <v>1</v>
      </c>
      <c r="S256" t="str">
        <f t="shared" ca="1" si="29"/>
        <v/>
      </c>
      <c r="T256" t="e">
        <f ca="1">_xlfn.XLOOKUP(P256,'Depression Treatment'!A$2:A$33,'Depression Treatment'!I$2:I$33,0)*S256</f>
        <v>#N/A</v>
      </c>
      <c r="U256">
        <f>IF(LEFT('Survey Data'!I256,8)="Employed",1,0)</f>
        <v>0</v>
      </c>
      <c r="V256" s="33" t="e">
        <f ca="1">S256*(U256*(T256*VLOOKUP(N256,'Depression Treatment'!F$38:I$41,3,FALSE)+(1-T256)*VLOOKUP(N256,'Depression Treatment'!F$38:I$41,4,FALSE))+(1-U256)*(T256*VLOOKUP(N256,'Depression Treatment'!F$43:I$46,3,FALSE)+(1-T256)*VLOOKUP(N256,'Depression Treatment'!F$43:I$46,4,FALSE)))</f>
        <v>#VALUE!</v>
      </c>
      <c r="W256" s="33">
        <f t="shared" ca="1" si="30"/>
        <v>0</v>
      </c>
    </row>
    <row r="257" spans="1:23" x14ac:dyDescent="0.3">
      <c r="A257">
        <f t="shared" si="31"/>
        <v>255</v>
      </c>
      <c r="B257" s="15" t="str">
        <f ca="1">_xlfn.XLOOKUP(OFFSET('Survey Data'!$A$2,A257,0),Key!A$2:A$5,Key!B$2:B$5,"")</f>
        <v/>
      </c>
      <c r="C257" s="15">
        <f ca="1">_xlfn.XLOOKUP(OFFSET('Survey Data'!B$2,$A257,0),Key!$D$2:$D$6,Key!$E$2:$E$6,-25)</f>
        <v>-25</v>
      </c>
      <c r="D257" s="15">
        <f ca="1">_xlfn.XLOOKUP(OFFSET('Survey Data'!C$2,$A257,0),Key!$D$2:$D$6,Key!$E$2:$E$6,-25)</f>
        <v>-25</v>
      </c>
      <c r="E257" s="15">
        <f ca="1">_xlfn.XLOOKUP(OFFSET('Survey Data'!D$2,$A257,0),Key!$D$2:$D$6,Key!$E$2:$E$6,-25)</f>
        <v>-25</v>
      </c>
      <c r="F257" s="15">
        <f ca="1">_xlfn.XLOOKUP(OFFSET('Survey Data'!E$2,$A257,0),Key!$D$2:$D$6,Key!$E$2:$E$6,-25)</f>
        <v>-25</v>
      </c>
      <c r="G257" s="15">
        <f ca="1">_xlfn.XLOOKUP(OFFSET('Survey Data'!F$2,$A257,0),Key!$D$2:$D$6,Key!$E$2:$E$6,-25)</f>
        <v>-25</v>
      </c>
      <c r="H257" s="15">
        <f ca="1">_xlfn.XLOOKUP(OFFSET('Survey Data'!G$2,$A257,0),Key!$D$2:$D$6,Key!$E$2:$E$6,-25)</f>
        <v>-25</v>
      </c>
      <c r="I257" s="15">
        <f ca="1">OFFSET('Survey Data'!$H$2,A257,0)</f>
        <v>0</v>
      </c>
      <c r="J257" s="15" t="str">
        <f ca="1">_xlfn.XLOOKUP(OFFSET('Survey Data'!$R$2,A257,0),Key!$G$2:$G$3,Key!$H$2:$H$3,"")</f>
        <v/>
      </c>
      <c r="L257">
        <f t="shared" ca="1" si="24"/>
        <v>-150</v>
      </c>
      <c r="M257">
        <f t="shared" ca="1" si="25"/>
        <v>0</v>
      </c>
      <c r="N257" t="e">
        <f ca="1">VLOOKUP(M257,Key!J$2:K$101,2,FALSE)</f>
        <v>#N/A</v>
      </c>
      <c r="O257" t="e" cm="1">
        <f t="array" ref="O257">_xlfn.IFS(COUNTIF('Survey Data'!J257:P257,"Yes")&gt;1,4,'Survey Data'!P257="Yes",1,'Survey Data'!L257="Yes",2,'Survey Data'!M257="Yes",3,'Survey Data'!J257="Yes",4,'Survey Data'!K257="Yes",4,'Survey Data'!N257="Yes",4)</f>
        <v>#N/A</v>
      </c>
      <c r="P257" t="e">
        <f t="shared" ca="1" si="26"/>
        <v>#N/A</v>
      </c>
      <c r="Q257">
        <f t="shared" ca="1" si="27"/>
        <v>1</v>
      </c>
      <c r="R257" t="b">
        <f t="shared" ca="1" si="28"/>
        <v>1</v>
      </c>
      <c r="S257" t="str">
        <f t="shared" ca="1" si="29"/>
        <v/>
      </c>
      <c r="T257" t="e">
        <f ca="1">_xlfn.XLOOKUP(P257,'Depression Treatment'!A$2:A$33,'Depression Treatment'!I$2:I$33,0)*S257</f>
        <v>#N/A</v>
      </c>
      <c r="U257">
        <f>IF(LEFT('Survey Data'!I257,8)="Employed",1,0)</f>
        <v>0</v>
      </c>
      <c r="V257" s="33" t="e">
        <f ca="1">S257*(U257*(T257*VLOOKUP(N257,'Depression Treatment'!F$38:I$41,3,FALSE)+(1-T257)*VLOOKUP(N257,'Depression Treatment'!F$38:I$41,4,FALSE))+(1-U257)*(T257*VLOOKUP(N257,'Depression Treatment'!F$43:I$46,3,FALSE)+(1-T257)*VLOOKUP(N257,'Depression Treatment'!F$43:I$46,4,FALSE)))</f>
        <v>#VALUE!</v>
      </c>
      <c r="W257" s="33">
        <f t="shared" ca="1" si="30"/>
        <v>0</v>
      </c>
    </row>
    <row r="258" spans="1:23" x14ac:dyDescent="0.3">
      <c r="A258">
        <f t="shared" si="31"/>
        <v>256</v>
      </c>
      <c r="B258" s="15" t="str">
        <f ca="1">_xlfn.XLOOKUP(OFFSET('Survey Data'!$A$2,A258,0),Key!A$2:A$5,Key!B$2:B$5,"")</f>
        <v/>
      </c>
      <c r="C258" s="15">
        <f ca="1">_xlfn.XLOOKUP(OFFSET('Survey Data'!B$2,$A258,0),Key!$D$2:$D$6,Key!$E$2:$E$6,-25)</f>
        <v>-25</v>
      </c>
      <c r="D258" s="15">
        <f ca="1">_xlfn.XLOOKUP(OFFSET('Survey Data'!C$2,$A258,0),Key!$D$2:$D$6,Key!$E$2:$E$6,-25)</f>
        <v>-25</v>
      </c>
      <c r="E258" s="15">
        <f ca="1">_xlfn.XLOOKUP(OFFSET('Survey Data'!D$2,$A258,0),Key!$D$2:$D$6,Key!$E$2:$E$6,-25)</f>
        <v>-25</v>
      </c>
      <c r="F258" s="15">
        <f ca="1">_xlfn.XLOOKUP(OFFSET('Survey Data'!E$2,$A258,0),Key!$D$2:$D$6,Key!$E$2:$E$6,-25)</f>
        <v>-25</v>
      </c>
      <c r="G258" s="15">
        <f ca="1">_xlfn.XLOOKUP(OFFSET('Survey Data'!F$2,$A258,0),Key!$D$2:$D$6,Key!$E$2:$E$6,-25)</f>
        <v>-25</v>
      </c>
      <c r="H258" s="15">
        <f ca="1">_xlfn.XLOOKUP(OFFSET('Survey Data'!G$2,$A258,0),Key!$D$2:$D$6,Key!$E$2:$E$6,-25)</f>
        <v>-25</v>
      </c>
      <c r="I258" s="15">
        <f ca="1">OFFSET('Survey Data'!$H$2,A258,0)</f>
        <v>0</v>
      </c>
      <c r="J258" s="15" t="str">
        <f ca="1">_xlfn.XLOOKUP(OFFSET('Survey Data'!$R$2,A258,0),Key!$G$2:$G$3,Key!$H$2:$H$3,"")</f>
        <v/>
      </c>
      <c r="L258">
        <f t="shared" ca="1" si="24"/>
        <v>-150</v>
      </c>
      <c r="M258">
        <f t="shared" ca="1" si="25"/>
        <v>0</v>
      </c>
      <c r="N258" t="e">
        <f ca="1">VLOOKUP(M258,Key!J$2:K$101,2,FALSE)</f>
        <v>#N/A</v>
      </c>
      <c r="O258" t="e" cm="1">
        <f t="array" ref="O258">_xlfn.IFS(COUNTIF('Survey Data'!J258:P258,"Yes")&gt;1,4,'Survey Data'!P258="Yes",1,'Survey Data'!L258="Yes",2,'Survey Data'!M258="Yes",3,'Survey Data'!J258="Yes",4,'Survey Data'!K258="Yes",4,'Survey Data'!N258="Yes",4)</f>
        <v>#N/A</v>
      </c>
      <c r="P258" t="e">
        <f t="shared" ca="1" si="26"/>
        <v>#N/A</v>
      </c>
      <c r="Q258">
        <f t="shared" ca="1" si="27"/>
        <v>1</v>
      </c>
      <c r="R258" t="b">
        <f t="shared" ca="1" si="28"/>
        <v>1</v>
      </c>
      <c r="S258" t="str">
        <f t="shared" ca="1" si="29"/>
        <v/>
      </c>
      <c r="T258" t="e">
        <f ca="1">_xlfn.XLOOKUP(P258,'Depression Treatment'!A$2:A$33,'Depression Treatment'!I$2:I$33,0)*S258</f>
        <v>#N/A</v>
      </c>
      <c r="U258">
        <f>IF(LEFT('Survey Data'!I258,8)="Employed",1,0)</f>
        <v>0</v>
      </c>
      <c r="V258" s="33" t="e">
        <f ca="1">S258*(U258*(T258*VLOOKUP(N258,'Depression Treatment'!F$38:I$41,3,FALSE)+(1-T258)*VLOOKUP(N258,'Depression Treatment'!F$38:I$41,4,FALSE))+(1-U258)*(T258*VLOOKUP(N258,'Depression Treatment'!F$43:I$46,3,FALSE)+(1-T258)*VLOOKUP(N258,'Depression Treatment'!F$43:I$46,4,FALSE)))</f>
        <v>#VALUE!</v>
      </c>
      <c r="W258" s="33">
        <f t="shared" ca="1" si="30"/>
        <v>0</v>
      </c>
    </row>
    <row r="259" spans="1:23" x14ac:dyDescent="0.3">
      <c r="A259">
        <f t="shared" si="31"/>
        <v>257</v>
      </c>
      <c r="B259" s="15" t="str">
        <f ca="1">_xlfn.XLOOKUP(OFFSET('Survey Data'!$A$2,A259,0),Key!A$2:A$5,Key!B$2:B$5,"")</f>
        <v/>
      </c>
      <c r="C259" s="15">
        <f ca="1">_xlfn.XLOOKUP(OFFSET('Survey Data'!B$2,$A259,0),Key!$D$2:$D$6,Key!$E$2:$E$6,-25)</f>
        <v>-25</v>
      </c>
      <c r="D259" s="15">
        <f ca="1">_xlfn.XLOOKUP(OFFSET('Survey Data'!C$2,$A259,0),Key!$D$2:$D$6,Key!$E$2:$E$6,-25)</f>
        <v>-25</v>
      </c>
      <c r="E259" s="15">
        <f ca="1">_xlfn.XLOOKUP(OFFSET('Survey Data'!D$2,$A259,0),Key!$D$2:$D$6,Key!$E$2:$E$6,-25)</f>
        <v>-25</v>
      </c>
      <c r="F259" s="15">
        <f ca="1">_xlfn.XLOOKUP(OFFSET('Survey Data'!E$2,$A259,0),Key!$D$2:$D$6,Key!$E$2:$E$6,-25)</f>
        <v>-25</v>
      </c>
      <c r="G259" s="15">
        <f ca="1">_xlfn.XLOOKUP(OFFSET('Survey Data'!F$2,$A259,0),Key!$D$2:$D$6,Key!$E$2:$E$6,-25)</f>
        <v>-25</v>
      </c>
      <c r="H259" s="15">
        <f ca="1">_xlfn.XLOOKUP(OFFSET('Survey Data'!G$2,$A259,0),Key!$D$2:$D$6,Key!$E$2:$E$6,-25)</f>
        <v>-25</v>
      </c>
      <c r="I259" s="15">
        <f ca="1">OFFSET('Survey Data'!$H$2,A259,0)</f>
        <v>0</v>
      </c>
      <c r="J259" s="15" t="str">
        <f ca="1">_xlfn.XLOOKUP(OFFSET('Survey Data'!$R$2,A259,0),Key!$G$2:$G$3,Key!$H$2:$H$3,"")</f>
        <v/>
      </c>
      <c r="L259">
        <f t="shared" ca="1" si="24"/>
        <v>-150</v>
      </c>
      <c r="M259">
        <f t="shared" ca="1" si="25"/>
        <v>0</v>
      </c>
      <c r="N259" t="e">
        <f ca="1">VLOOKUP(M259,Key!J$2:K$101,2,FALSE)</f>
        <v>#N/A</v>
      </c>
      <c r="O259" t="e" cm="1">
        <f t="array" ref="O259">_xlfn.IFS(COUNTIF('Survey Data'!J259:P259,"Yes")&gt;1,4,'Survey Data'!P259="Yes",1,'Survey Data'!L259="Yes",2,'Survey Data'!M259="Yes",3,'Survey Data'!J259="Yes",4,'Survey Data'!K259="Yes",4,'Survey Data'!N259="Yes",4)</f>
        <v>#N/A</v>
      </c>
      <c r="P259" t="e">
        <f t="shared" ca="1" si="26"/>
        <v>#N/A</v>
      </c>
      <c r="Q259">
        <f t="shared" ca="1" si="27"/>
        <v>1</v>
      </c>
      <c r="R259" t="b">
        <f t="shared" ca="1" si="28"/>
        <v>1</v>
      </c>
      <c r="S259" t="str">
        <f t="shared" ca="1" si="29"/>
        <v/>
      </c>
      <c r="T259" t="e">
        <f ca="1">_xlfn.XLOOKUP(P259,'Depression Treatment'!A$2:A$33,'Depression Treatment'!I$2:I$33,0)*S259</f>
        <v>#N/A</v>
      </c>
      <c r="U259">
        <f>IF(LEFT('Survey Data'!I259,8)="Employed",1,0)</f>
        <v>0</v>
      </c>
      <c r="V259" s="33" t="e">
        <f ca="1">S259*(U259*(T259*VLOOKUP(N259,'Depression Treatment'!F$38:I$41,3,FALSE)+(1-T259)*VLOOKUP(N259,'Depression Treatment'!F$38:I$41,4,FALSE))+(1-U259)*(T259*VLOOKUP(N259,'Depression Treatment'!F$43:I$46,3,FALSE)+(1-T259)*VLOOKUP(N259,'Depression Treatment'!F$43:I$46,4,FALSE)))</f>
        <v>#VALUE!</v>
      </c>
      <c r="W259" s="33">
        <f t="shared" ca="1" si="30"/>
        <v>0</v>
      </c>
    </row>
    <row r="260" spans="1:23" x14ac:dyDescent="0.3">
      <c r="A260">
        <f t="shared" si="31"/>
        <v>258</v>
      </c>
      <c r="B260" s="15" t="str">
        <f ca="1">_xlfn.XLOOKUP(OFFSET('Survey Data'!$A$2,A260,0),Key!A$2:A$5,Key!B$2:B$5,"")</f>
        <v/>
      </c>
      <c r="C260" s="15">
        <f ca="1">_xlfn.XLOOKUP(OFFSET('Survey Data'!B$2,$A260,0),Key!$D$2:$D$6,Key!$E$2:$E$6,-25)</f>
        <v>-25</v>
      </c>
      <c r="D260" s="15">
        <f ca="1">_xlfn.XLOOKUP(OFFSET('Survey Data'!C$2,$A260,0),Key!$D$2:$D$6,Key!$E$2:$E$6,-25)</f>
        <v>-25</v>
      </c>
      <c r="E260" s="15">
        <f ca="1">_xlfn.XLOOKUP(OFFSET('Survey Data'!D$2,$A260,0),Key!$D$2:$D$6,Key!$E$2:$E$6,-25)</f>
        <v>-25</v>
      </c>
      <c r="F260" s="15">
        <f ca="1">_xlfn.XLOOKUP(OFFSET('Survey Data'!E$2,$A260,0),Key!$D$2:$D$6,Key!$E$2:$E$6,-25)</f>
        <v>-25</v>
      </c>
      <c r="G260" s="15">
        <f ca="1">_xlfn.XLOOKUP(OFFSET('Survey Data'!F$2,$A260,0),Key!$D$2:$D$6,Key!$E$2:$E$6,-25)</f>
        <v>-25</v>
      </c>
      <c r="H260" s="15">
        <f ca="1">_xlfn.XLOOKUP(OFFSET('Survey Data'!G$2,$A260,0),Key!$D$2:$D$6,Key!$E$2:$E$6,-25)</f>
        <v>-25</v>
      </c>
      <c r="I260" s="15">
        <f ca="1">OFFSET('Survey Data'!$H$2,A260,0)</f>
        <v>0</v>
      </c>
      <c r="J260" s="15" t="str">
        <f ca="1">_xlfn.XLOOKUP(OFFSET('Survey Data'!$R$2,A260,0),Key!$G$2:$G$3,Key!$H$2:$H$3,"")</f>
        <v/>
      </c>
      <c r="L260">
        <f t="shared" ref="L260:L323" ca="1" si="32">SUM(C260:H260)</f>
        <v>-150</v>
      </c>
      <c r="M260">
        <f t="shared" ref="M260:M323" ca="1" si="33">IF(OR(I260="",I260="."),0,I260)</f>
        <v>0</v>
      </c>
      <c r="N260" t="e">
        <f ca="1">VLOOKUP(M260,Key!J$2:K$101,2,FALSE)</f>
        <v>#N/A</v>
      </c>
      <c r="O260" t="e" cm="1">
        <f t="array" ref="O260">_xlfn.IFS(COUNTIF('Survey Data'!J260:P260,"Yes")&gt;1,4,'Survey Data'!P260="Yes",1,'Survey Data'!L260="Yes",2,'Survey Data'!M260="Yes",3,'Survey Data'!J260="Yes",4,'Survey Data'!K260="Yes",4,'Survey Data'!N260="Yes",4)</f>
        <v>#N/A</v>
      </c>
      <c r="P260" t="e">
        <f t="shared" ref="P260:P323" ca="1" si="34">_xlfn.NUMBERVALUE(CONCATENATE(Q260,N260,O260))</f>
        <v>#N/A</v>
      </c>
      <c r="Q260">
        <f t="shared" ref="Q260:Q323" ca="1" si="35">IF(J260="",1,J260)</f>
        <v>1</v>
      </c>
      <c r="R260" t="b">
        <f t="shared" ref="R260:R323" ca="1" si="36">OR(B260="",B260=".",L260&lt;0,L260&gt;24,M260&lt;18,M260&gt;117,_xlfn.IFNA(O260,0)&lt;1)</f>
        <v>1</v>
      </c>
      <c r="S260" t="str">
        <f t="shared" ref="S260:S323" ca="1" si="37">IF(NOT(R260),IF(L260&gt;8,1,0),"")</f>
        <v/>
      </c>
      <c r="T260" t="e">
        <f ca="1">_xlfn.XLOOKUP(P260,'Depression Treatment'!A$2:A$33,'Depression Treatment'!I$2:I$33,0)*S260</f>
        <v>#N/A</v>
      </c>
      <c r="U260">
        <f>IF(LEFT('Survey Data'!I260,8)="Employed",1,0)</f>
        <v>0</v>
      </c>
      <c r="V260" s="33" t="e">
        <f ca="1">S260*(U260*(T260*VLOOKUP(N260,'Depression Treatment'!F$38:I$41,3,FALSE)+(1-T260)*VLOOKUP(N260,'Depression Treatment'!F$38:I$41,4,FALSE))+(1-U260)*(T260*VLOOKUP(N260,'Depression Treatment'!F$43:I$46,3,FALSE)+(1-T260)*VLOOKUP(N260,'Depression Treatment'!F$43:I$46,4,FALSE)))</f>
        <v>#VALUE!</v>
      </c>
      <c r="W260" s="33">
        <f t="shared" ref="W260:W323" ca="1" si="38">IF(R260,0,IF(ISNUMBER(V260),V260,0))</f>
        <v>0</v>
      </c>
    </row>
    <row r="261" spans="1:23" x14ac:dyDescent="0.3">
      <c r="A261">
        <f t="shared" ref="A261:A324" si="39">A260+1</f>
        <v>259</v>
      </c>
      <c r="B261" s="15" t="str">
        <f ca="1">_xlfn.XLOOKUP(OFFSET('Survey Data'!$A$2,A261,0),Key!A$2:A$5,Key!B$2:B$5,"")</f>
        <v/>
      </c>
      <c r="C261" s="15">
        <f ca="1">_xlfn.XLOOKUP(OFFSET('Survey Data'!B$2,$A261,0),Key!$D$2:$D$6,Key!$E$2:$E$6,-25)</f>
        <v>-25</v>
      </c>
      <c r="D261" s="15">
        <f ca="1">_xlfn.XLOOKUP(OFFSET('Survey Data'!C$2,$A261,0),Key!$D$2:$D$6,Key!$E$2:$E$6,-25)</f>
        <v>-25</v>
      </c>
      <c r="E261" s="15">
        <f ca="1">_xlfn.XLOOKUP(OFFSET('Survey Data'!D$2,$A261,0),Key!$D$2:$D$6,Key!$E$2:$E$6,-25)</f>
        <v>-25</v>
      </c>
      <c r="F261" s="15">
        <f ca="1">_xlfn.XLOOKUP(OFFSET('Survey Data'!E$2,$A261,0),Key!$D$2:$D$6,Key!$E$2:$E$6,-25)</f>
        <v>-25</v>
      </c>
      <c r="G261" s="15">
        <f ca="1">_xlfn.XLOOKUP(OFFSET('Survey Data'!F$2,$A261,0),Key!$D$2:$D$6,Key!$E$2:$E$6,-25)</f>
        <v>-25</v>
      </c>
      <c r="H261" s="15">
        <f ca="1">_xlfn.XLOOKUP(OFFSET('Survey Data'!G$2,$A261,0),Key!$D$2:$D$6,Key!$E$2:$E$6,-25)</f>
        <v>-25</v>
      </c>
      <c r="I261" s="15">
        <f ca="1">OFFSET('Survey Data'!$H$2,A261,0)</f>
        <v>0</v>
      </c>
      <c r="J261" s="15" t="str">
        <f ca="1">_xlfn.XLOOKUP(OFFSET('Survey Data'!$R$2,A261,0),Key!$G$2:$G$3,Key!$H$2:$H$3,"")</f>
        <v/>
      </c>
      <c r="L261">
        <f t="shared" ca="1" si="32"/>
        <v>-150</v>
      </c>
      <c r="M261">
        <f t="shared" ca="1" si="33"/>
        <v>0</v>
      </c>
      <c r="N261" t="e">
        <f ca="1">VLOOKUP(M261,Key!J$2:K$101,2,FALSE)</f>
        <v>#N/A</v>
      </c>
      <c r="O261" t="e" cm="1">
        <f t="array" ref="O261">_xlfn.IFS(COUNTIF('Survey Data'!J261:P261,"Yes")&gt;1,4,'Survey Data'!P261="Yes",1,'Survey Data'!L261="Yes",2,'Survey Data'!M261="Yes",3,'Survey Data'!J261="Yes",4,'Survey Data'!K261="Yes",4,'Survey Data'!N261="Yes",4)</f>
        <v>#N/A</v>
      </c>
      <c r="P261" t="e">
        <f t="shared" ca="1" si="34"/>
        <v>#N/A</v>
      </c>
      <c r="Q261">
        <f t="shared" ca="1" si="35"/>
        <v>1</v>
      </c>
      <c r="R261" t="b">
        <f t="shared" ca="1" si="36"/>
        <v>1</v>
      </c>
      <c r="S261" t="str">
        <f t="shared" ca="1" si="37"/>
        <v/>
      </c>
      <c r="T261" t="e">
        <f ca="1">_xlfn.XLOOKUP(P261,'Depression Treatment'!A$2:A$33,'Depression Treatment'!I$2:I$33,0)*S261</f>
        <v>#N/A</v>
      </c>
      <c r="U261">
        <f>IF(LEFT('Survey Data'!I261,8)="Employed",1,0)</f>
        <v>0</v>
      </c>
      <c r="V261" s="33" t="e">
        <f ca="1">S261*(U261*(T261*VLOOKUP(N261,'Depression Treatment'!F$38:I$41,3,FALSE)+(1-T261)*VLOOKUP(N261,'Depression Treatment'!F$38:I$41,4,FALSE))+(1-U261)*(T261*VLOOKUP(N261,'Depression Treatment'!F$43:I$46,3,FALSE)+(1-T261)*VLOOKUP(N261,'Depression Treatment'!F$43:I$46,4,FALSE)))</f>
        <v>#VALUE!</v>
      </c>
      <c r="W261" s="33">
        <f t="shared" ca="1" si="38"/>
        <v>0</v>
      </c>
    </row>
    <row r="262" spans="1:23" x14ac:dyDescent="0.3">
      <c r="A262">
        <f t="shared" si="39"/>
        <v>260</v>
      </c>
      <c r="B262" s="15" t="str">
        <f ca="1">_xlfn.XLOOKUP(OFFSET('Survey Data'!$A$2,A262,0),Key!A$2:A$5,Key!B$2:B$5,"")</f>
        <v/>
      </c>
      <c r="C262" s="15">
        <f ca="1">_xlfn.XLOOKUP(OFFSET('Survey Data'!B$2,$A262,0),Key!$D$2:$D$6,Key!$E$2:$E$6,-25)</f>
        <v>-25</v>
      </c>
      <c r="D262" s="15">
        <f ca="1">_xlfn.XLOOKUP(OFFSET('Survey Data'!C$2,$A262,0),Key!$D$2:$D$6,Key!$E$2:$E$6,-25)</f>
        <v>-25</v>
      </c>
      <c r="E262" s="15">
        <f ca="1">_xlfn.XLOOKUP(OFFSET('Survey Data'!D$2,$A262,0),Key!$D$2:$D$6,Key!$E$2:$E$6,-25)</f>
        <v>-25</v>
      </c>
      <c r="F262" s="15">
        <f ca="1">_xlfn.XLOOKUP(OFFSET('Survey Data'!E$2,$A262,0),Key!$D$2:$D$6,Key!$E$2:$E$6,-25)</f>
        <v>-25</v>
      </c>
      <c r="G262" s="15">
        <f ca="1">_xlfn.XLOOKUP(OFFSET('Survey Data'!F$2,$A262,0),Key!$D$2:$D$6,Key!$E$2:$E$6,-25)</f>
        <v>-25</v>
      </c>
      <c r="H262" s="15">
        <f ca="1">_xlfn.XLOOKUP(OFFSET('Survey Data'!G$2,$A262,0),Key!$D$2:$D$6,Key!$E$2:$E$6,-25)</f>
        <v>-25</v>
      </c>
      <c r="I262" s="15">
        <f ca="1">OFFSET('Survey Data'!$H$2,A262,0)</f>
        <v>0</v>
      </c>
      <c r="J262" s="15" t="str">
        <f ca="1">_xlfn.XLOOKUP(OFFSET('Survey Data'!$R$2,A262,0),Key!$G$2:$G$3,Key!$H$2:$H$3,"")</f>
        <v/>
      </c>
      <c r="L262">
        <f t="shared" ca="1" si="32"/>
        <v>-150</v>
      </c>
      <c r="M262">
        <f t="shared" ca="1" si="33"/>
        <v>0</v>
      </c>
      <c r="N262" t="e">
        <f ca="1">VLOOKUP(M262,Key!J$2:K$101,2,FALSE)</f>
        <v>#N/A</v>
      </c>
      <c r="O262" t="e" cm="1">
        <f t="array" ref="O262">_xlfn.IFS(COUNTIF('Survey Data'!J262:P262,"Yes")&gt;1,4,'Survey Data'!P262="Yes",1,'Survey Data'!L262="Yes",2,'Survey Data'!M262="Yes",3,'Survey Data'!J262="Yes",4,'Survey Data'!K262="Yes",4,'Survey Data'!N262="Yes",4)</f>
        <v>#N/A</v>
      </c>
      <c r="P262" t="e">
        <f t="shared" ca="1" si="34"/>
        <v>#N/A</v>
      </c>
      <c r="Q262">
        <f t="shared" ca="1" si="35"/>
        <v>1</v>
      </c>
      <c r="R262" t="b">
        <f t="shared" ca="1" si="36"/>
        <v>1</v>
      </c>
      <c r="S262" t="str">
        <f t="shared" ca="1" si="37"/>
        <v/>
      </c>
      <c r="T262" t="e">
        <f ca="1">_xlfn.XLOOKUP(P262,'Depression Treatment'!A$2:A$33,'Depression Treatment'!I$2:I$33,0)*S262</f>
        <v>#N/A</v>
      </c>
      <c r="U262">
        <f>IF(LEFT('Survey Data'!I262,8)="Employed",1,0)</f>
        <v>0</v>
      </c>
      <c r="V262" s="33" t="e">
        <f ca="1">S262*(U262*(T262*VLOOKUP(N262,'Depression Treatment'!F$38:I$41,3,FALSE)+(1-T262)*VLOOKUP(N262,'Depression Treatment'!F$38:I$41,4,FALSE))+(1-U262)*(T262*VLOOKUP(N262,'Depression Treatment'!F$43:I$46,3,FALSE)+(1-T262)*VLOOKUP(N262,'Depression Treatment'!F$43:I$46,4,FALSE)))</f>
        <v>#VALUE!</v>
      </c>
      <c r="W262" s="33">
        <f t="shared" ca="1" si="38"/>
        <v>0</v>
      </c>
    </row>
    <row r="263" spans="1:23" x14ac:dyDescent="0.3">
      <c r="A263">
        <f t="shared" si="39"/>
        <v>261</v>
      </c>
      <c r="B263" s="15" t="str">
        <f ca="1">_xlfn.XLOOKUP(OFFSET('Survey Data'!$A$2,A263,0),Key!A$2:A$5,Key!B$2:B$5,"")</f>
        <v/>
      </c>
      <c r="C263" s="15">
        <f ca="1">_xlfn.XLOOKUP(OFFSET('Survey Data'!B$2,$A263,0),Key!$D$2:$D$6,Key!$E$2:$E$6,-25)</f>
        <v>-25</v>
      </c>
      <c r="D263" s="15">
        <f ca="1">_xlfn.XLOOKUP(OFFSET('Survey Data'!C$2,$A263,0),Key!$D$2:$D$6,Key!$E$2:$E$6,-25)</f>
        <v>-25</v>
      </c>
      <c r="E263" s="15">
        <f ca="1">_xlfn.XLOOKUP(OFFSET('Survey Data'!D$2,$A263,0),Key!$D$2:$D$6,Key!$E$2:$E$6,-25)</f>
        <v>-25</v>
      </c>
      <c r="F263" s="15">
        <f ca="1">_xlfn.XLOOKUP(OFFSET('Survey Data'!E$2,$A263,0),Key!$D$2:$D$6,Key!$E$2:$E$6,-25)</f>
        <v>-25</v>
      </c>
      <c r="G263" s="15">
        <f ca="1">_xlfn.XLOOKUP(OFFSET('Survey Data'!F$2,$A263,0),Key!$D$2:$D$6,Key!$E$2:$E$6,-25)</f>
        <v>-25</v>
      </c>
      <c r="H263" s="15">
        <f ca="1">_xlfn.XLOOKUP(OFFSET('Survey Data'!G$2,$A263,0),Key!$D$2:$D$6,Key!$E$2:$E$6,-25)</f>
        <v>-25</v>
      </c>
      <c r="I263" s="15">
        <f ca="1">OFFSET('Survey Data'!$H$2,A263,0)</f>
        <v>0</v>
      </c>
      <c r="J263" s="15" t="str">
        <f ca="1">_xlfn.XLOOKUP(OFFSET('Survey Data'!$R$2,A263,0),Key!$G$2:$G$3,Key!$H$2:$H$3,"")</f>
        <v/>
      </c>
      <c r="L263">
        <f t="shared" ca="1" si="32"/>
        <v>-150</v>
      </c>
      <c r="M263">
        <f t="shared" ca="1" si="33"/>
        <v>0</v>
      </c>
      <c r="N263" t="e">
        <f ca="1">VLOOKUP(M263,Key!J$2:K$101,2,FALSE)</f>
        <v>#N/A</v>
      </c>
      <c r="O263" t="e" cm="1">
        <f t="array" ref="O263">_xlfn.IFS(COUNTIF('Survey Data'!J263:P263,"Yes")&gt;1,4,'Survey Data'!P263="Yes",1,'Survey Data'!L263="Yes",2,'Survey Data'!M263="Yes",3,'Survey Data'!J263="Yes",4,'Survey Data'!K263="Yes",4,'Survey Data'!N263="Yes",4)</f>
        <v>#N/A</v>
      </c>
      <c r="P263" t="e">
        <f t="shared" ca="1" si="34"/>
        <v>#N/A</v>
      </c>
      <c r="Q263">
        <f t="shared" ca="1" si="35"/>
        <v>1</v>
      </c>
      <c r="R263" t="b">
        <f t="shared" ca="1" si="36"/>
        <v>1</v>
      </c>
      <c r="S263" t="str">
        <f t="shared" ca="1" si="37"/>
        <v/>
      </c>
      <c r="T263" t="e">
        <f ca="1">_xlfn.XLOOKUP(P263,'Depression Treatment'!A$2:A$33,'Depression Treatment'!I$2:I$33,0)*S263</f>
        <v>#N/A</v>
      </c>
      <c r="U263">
        <f>IF(LEFT('Survey Data'!I263,8)="Employed",1,0)</f>
        <v>0</v>
      </c>
      <c r="V263" s="33" t="e">
        <f ca="1">S263*(U263*(T263*VLOOKUP(N263,'Depression Treatment'!F$38:I$41,3,FALSE)+(1-T263)*VLOOKUP(N263,'Depression Treatment'!F$38:I$41,4,FALSE))+(1-U263)*(T263*VLOOKUP(N263,'Depression Treatment'!F$43:I$46,3,FALSE)+(1-T263)*VLOOKUP(N263,'Depression Treatment'!F$43:I$46,4,FALSE)))</f>
        <v>#VALUE!</v>
      </c>
      <c r="W263" s="33">
        <f t="shared" ca="1" si="38"/>
        <v>0</v>
      </c>
    </row>
    <row r="264" spans="1:23" x14ac:dyDescent="0.3">
      <c r="A264">
        <f t="shared" si="39"/>
        <v>262</v>
      </c>
      <c r="B264" s="15" t="str">
        <f ca="1">_xlfn.XLOOKUP(OFFSET('Survey Data'!$A$2,A264,0),Key!A$2:A$5,Key!B$2:B$5,"")</f>
        <v/>
      </c>
      <c r="C264" s="15">
        <f ca="1">_xlfn.XLOOKUP(OFFSET('Survey Data'!B$2,$A264,0),Key!$D$2:$D$6,Key!$E$2:$E$6,-25)</f>
        <v>-25</v>
      </c>
      <c r="D264" s="15">
        <f ca="1">_xlfn.XLOOKUP(OFFSET('Survey Data'!C$2,$A264,0),Key!$D$2:$D$6,Key!$E$2:$E$6,-25)</f>
        <v>-25</v>
      </c>
      <c r="E264" s="15">
        <f ca="1">_xlfn.XLOOKUP(OFFSET('Survey Data'!D$2,$A264,0),Key!$D$2:$D$6,Key!$E$2:$E$6,-25)</f>
        <v>-25</v>
      </c>
      <c r="F264" s="15">
        <f ca="1">_xlfn.XLOOKUP(OFFSET('Survey Data'!E$2,$A264,0),Key!$D$2:$D$6,Key!$E$2:$E$6,-25)</f>
        <v>-25</v>
      </c>
      <c r="G264" s="15">
        <f ca="1">_xlfn.XLOOKUP(OFFSET('Survey Data'!F$2,$A264,0),Key!$D$2:$D$6,Key!$E$2:$E$6,-25)</f>
        <v>-25</v>
      </c>
      <c r="H264" s="15">
        <f ca="1">_xlfn.XLOOKUP(OFFSET('Survey Data'!G$2,$A264,0),Key!$D$2:$D$6,Key!$E$2:$E$6,-25)</f>
        <v>-25</v>
      </c>
      <c r="I264" s="15">
        <f ca="1">OFFSET('Survey Data'!$H$2,A264,0)</f>
        <v>0</v>
      </c>
      <c r="J264" s="15" t="str">
        <f ca="1">_xlfn.XLOOKUP(OFFSET('Survey Data'!$R$2,A264,0),Key!$G$2:$G$3,Key!$H$2:$H$3,"")</f>
        <v/>
      </c>
      <c r="L264">
        <f t="shared" ca="1" si="32"/>
        <v>-150</v>
      </c>
      <c r="M264">
        <f t="shared" ca="1" si="33"/>
        <v>0</v>
      </c>
      <c r="N264" t="e">
        <f ca="1">VLOOKUP(M264,Key!J$2:K$101,2,FALSE)</f>
        <v>#N/A</v>
      </c>
      <c r="O264" t="e" cm="1">
        <f t="array" ref="O264">_xlfn.IFS(COUNTIF('Survey Data'!J264:P264,"Yes")&gt;1,4,'Survey Data'!P264="Yes",1,'Survey Data'!L264="Yes",2,'Survey Data'!M264="Yes",3,'Survey Data'!J264="Yes",4,'Survey Data'!K264="Yes",4,'Survey Data'!N264="Yes",4)</f>
        <v>#N/A</v>
      </c>
      <c r="P264" t="e">
        <f t="shared" ca="1" si="34"/>
        <v>#N/A</v>
      </c>
      <c r="Q264">
        <f t="shared" ca="1" si="35"/>
        <v>1</v>
      </c>
      <c r="R264" t="b">
        <f t="shared" ca="1" si="36"/>
        <v>1</v>
      </c>
      <c r="S264" t="str">
        <f t="shared" ca="1" si="37"/>
        <v/>
      </c>
      <c r="T264" t="e">
        <f ca="1">_xlfn.XLOOKUP(P264,'Depression Treatment'!A$2:A$33,'Depression Treatment'!I$2:I$33,0)*S264</f>
        <v>#N/A</v>
      </c>
      <c r="U264">
        <f>IF(LEFT('Survey Data'!I264,8)="Employed",1,0)</f>
        <v>0</v>
      </c>
      <c r="V264" s="33" t="e">
        <f ca="1">S264*(U264*(T264*VLOOKUP(N264,'Depression Treatment'!F$38:I$41,3,FALSE)+(1-T264)*VLOOKUP(N264,'Depression Treatment'!F$38:I$41,4,FALSE))+(1-U264)*(T264*VLOOKUP(N264,'Depression Treatment'!F$43:I$46,3,FALSE)+(1-T264)*VLOOKUP(N264,'Depression Treatment'!F$43:I$46,4,FALSE)))</f>
        <v>#VALUE!</v>
      </c>
      <c r="W264" s="33">
        <f t="shared" ca="1" si="38"/>
        <v>0</v>
      </c>
    </row>
    <row r="265" spans="1:23" x14ac:dyDescent="0.3">
      <c r="A265">
        <f t="shared" si="39"/>
        <v>263</v>
      </c>
      <c r="B265" s="15" t="str">
        <f ca="1">_xlfn.XLOOKUP(OFFSET('Survey Data'!$A$2,A265,0),Key!A$2:A$5,Key!B$2:B$5,"")</f>
        <v/>
      </c>
      <c r="C265" s="15">
        <f ca="1">_xlfn.XLOOKUP(OFFSET('Survey Data'!B$2,$A265,0),Key!$D$2:$D$6,Key!$E$2:$E$6,-25)</f>
        <v>-25</v>
      </c>
      <c r="D265" s="15">
        <f ca="1">_xlfn.XLOOKUP(OFFSET('Survey Data'!C$2,$A265,0),Key!$D$2:$D$6,Key!$E$2:$E$6,-25)</f>
        <v>-25</v>
      </c>
      <c r="E265" s="15">
        <f ca="1">_xlfn.XLOOKUP(OFFSET('Survey Data'!D$2,$A265,0),Key!$D$2:$D$6,Key!$E$2:$E$6,-25)</f>
        <v>-25</v>
      </c>
      <c r="F265" s="15">
        <f ca="1">_xlfn.XLOOKUP(OFFSET('Survey Data'!E$2,$A265,0),Key!$D$2:$D$6,Key!$E$2:$E$6,-25)</f>
        <v>-25</v>
      </c>
      <c r="G265" s="15">
        <f ca="1">_xlfn.XLOOKUP(OFFSET('Survey Data'!F$2,$A265,0),Key!$D$2:$D$6,Key!$E$2:$E$6,-25)</f>
        <v>-25</v>
      </c>
      <c r="H265" s="15">
        <f ca="1">_xlfn.XLOOKUP(OFFSET('Survey Data'!G$2,$A265,0),Key!$D$2:$D$6,Key!$E$2:$E$6,-25)</f>
        <v>-25</v>
      </c>
      <c r="I265" s="15">
        <f ca="1">OFFSET('Survey Data'!$H$2,A265,0)</f>
        <v>0</v>
      </c>
      <c r="J265" s="15" t="str">
        <f ca="1">_xlfn.XLOOKUP(OFFSET('Survey Data'!$R$2,A265,0),Key!$G$2:$G$3,Key!$H$2:$H$3,"")</f>
        <v/>
      </c>
      <c r="L265">
        <f t="shared" ca="1" si="32"/>
        <v>-150</v>
      </c>
      <c r="M265">
        <f t="shared" ca="1" si="33"/>
        <v>0</v>
      </c>
      <c r="N265" t="e">
        <f ca="1">VLOOKUP(M265,Key!J$2:K$101,2,FALSE)</f>
        <v>#N/A</v>
      </c>
      <c r="O265" t="e" cm="1">
        <f t="array" ref="O265">_xlfn.IFS(COUNTIF('Survey Data'!J265:P265,"Yes")&gt;1,4,'Survey Data'!P265="Yes",1,'Survey Data'!L265="Yes",2,'Survey Data'!M265="Yes",3,'Survey Data'!J265="Yes",4,'Survey Data'!K265="Yes",4,'Survey Data'!N265="Yes",4)</f>
        <v>#N/A</v>
      </c>
      <c r="P265" t="e">
        <f t="shared" ca="1" si="34"/>
        <v>#N/A</v>
      </c>
      <c r="Q265">
        <f t="shared" ca="1" si="35"/>
        <v>1</v>
      </c>
      <c r="R265" t="b">
        <f t="shared" ca="1" si="36"/>
        <v>1</v>
      </c>
      <c r="S265" t="str">
        <f t="shared" ca="1" si="37"/>
        <v/>
      </c>
      <c r="T265" t="e">
        <f ca="1">_xlfn.XLOOKUP(P265,'Depression Treatment'!A$2:A$33,'Depression Treatment'!I$2:I$33,0)*S265</f>
        <v>#N/A</v>
      </c>
      <c r="U265">
        <f>IF(LEFT('Survey Data'!I265,8)="Employed",1,0)</f>
        <v>0</v>
      </c>
      <c r="V265" s="33" t="e">
        <f ca="1">S265*(U265*(T265*VLOOKUP(N265,'Depression Treatment'!F$38:I$41,3,FALSE)+(1-T265)*VLOOKUP(N265,'Depression Treatment'!F$38:I$41,4,FALSE))+(1-U265)*(T265*VLOOKUP(N265,'Depression Treatment'!F$43:I$46,3,FALSE)+(1-T265)*VLOOKUP(N265,'Depression Treatment'!F$43:I$46,4,FALSE)))</f>
        <v>#VALUE!</v>
      </c>
      <c r="W265" s="33">
        <f t="shared" ca="1" si="38"/>
        <v>0</v>
      </c>
    </row>
    <row r="266" spans="1:23" x14ac:dyDescent="0.3">
      <c r="A266">
        <f t="shared" si="39"/>
        <v>264</v>
      </c>
      <c r="B266" s="15" t="str">
        <f ca="1">_xlfn.XLOOKUP(OFFSET('Survey Data'!$A$2,A266,0),Key!A$2:A$5,Key!B$2:B$5,"")</f>
        <v/>
      </c>
      <c r="C266" s="15">
        <f ca="1">_xlfn.XLOOKUP(OFFSET('Survey Data'!B$2,$A266,0),Key!$D$2:$D$6,Key!$E$2:$E$6,-25)</f>
        <v>-25</v>
      </c>
      <c r="D266" s="15">
        <f ca="1">_xlfn.XLOOKUP(OFFSET('Survey Data'!C$2,$A266,0),Key!$D$2:$D$6,Key!$E$2:$E$6,-25)</f>
        <v>-25</v>
      </c>
      <c r="E266" s="15">
        <f ca="1">_xlfn.XLOOKUP(OFFSET('Survey Data'!D$2,$A266,0),Key!$D$2:$D$6,Key!$E$2:$E$6,-25)</f>
        <v>-25</v>
      </c>
      <c r="F266" s="15">
        <f ca="1">_xlfn.XLOOKUP(OFFSET('Survey Data'!E$2,$A266,0),Key!$D$2:$D$6,Key!$E$2:$E$6,-25)</f>
        <v>-25</v>
      </c>
      <c r="G266" s="15">
        <f ca="1">_xlfn.XLOOKUP(OFFSET('Survey Data'!F$2,$A266,0),Key!$D$2:$D$6,Key!$E$2:$E$6,-25)</f>
        <v>-25</v>
      </c>
      <c r="H266" s="15">
        <f ca="1">_xlfn.XLOOKUP(OFFSET('Survey Data'!G$2,$A266,0),Key!$D$2:$D$6,Key!$E$2:$E$6,-25)</f>
        <v>-25</v>
      </c>
      <c r="I266" s="15">
        <f ca="1">OFFSET('Survey Data'!$H$2,A266,0)</f>
        <v>0</v>
      </c>
      <c r="J266" s="15" t="str">
        <f ca="1">_xlfn.XLOOKUP(OFFSET('Survey Data'!$R$2,A266,0),Key!$G$2:$G$3,Key!$H$2:$H$3,"")</f>
        <v/>
      </c>
      <c r="L266">
        <f t="shared" ca="1" si="32"/>
        <v>-150</v>
      </c>
      <c r="M266">
        <f t="shared" ca="1" si="33"/>
        <v>0</v>
      </c>
      <c r="N266" t="e">
        <f ca="1">VLOOKUP(M266,Key!J$2:K$101,2,FALSE)</f>
        <v>#N/A</v>
      </c>
      <c r="O266" t="e" cm="1">
        <f t="array" ref="O266">_xlfn.IFS(COUNTIF('Survey Data'!J266:P266,"Yes")&gt;1,4,'Survey Data'!P266="Yes",1,'Survey Data'!L266="Yes",2,'Survey Data'!M266="Yes",3,'Survey Data'!J266="Yes",4,'Survey Data'!K266="Yes",4,'Survey Data'!N266="Yes",4)</f>
        <v>#N/A</v>
      </c>
      <c r="P266" t="e">
        <f t="shared" ca="1" si="34"/>
        <v>#N/A</v>
      </c>
      <c r="Q266">
        <f t="shared" ca="1" si="35"/>
        <v>1</v>
      </c>
      <c r="R266" t="b">
        <f t="shared" ca="1" si="36"/>
        <v>1</v>
      </c>
      <c r="S266" t="str">
        <f t="shared" ca="1" si="37"/>
        <v/>
      </c>
      <c r="T266" t="e">
        <f ca="1">_xlfn.XLOOKUP(P266,'Depression Treatment'!A$2:A$33,'Depression Treatment'!I$2:I$33,0)*S266</f>
        <v>#N/A</v>
      </c>
      <c r="U266">
        <f>IF(LEFT('Survey Data'!I266,8)="Employed",1,0)</f>
        <v>0</v>
      </c>
      <c r="V266" s="33" t="e">
        <f ca="1">S266*(U266*(T266*VLOOKUP(N266,'Depression Treatment'!F$38:I$41,3,FALSE)+(1-T266)*VLOOKUP(N266,'Depression Treatment'!F$38:I$41,4,FALSE))+(1-U266)*(T266*VLOOKUP(N266,'Depression Treatment'!F$43:I$46,3,FALSE)+(1-T266)*VLOOKUP(N266,'Depression Treatment'!F$43:I$46,4,FALSE)))</f>
        <v>#VALUE!</v>
      </c>
      <c r="W266" s="33">
        <f t="shared" ca="1" si="38"/>
        <v>0</v>
      </c>
    </row>
    <row r="267" spans="1:23" x14ac:dyDescent="0.3">
      <c r="A267">
        <f t="shared" si="39"/>
        <v>265</v>
      </c>
      <c r="B267" s="15" t="str">
        <f ca="1">_xlfn.XLOOKUP(OFFSET('Survey Data'!$A$2,A267,0),Key!A$2:A$5,Key!B$2:B$5,"")</f>
        <v/>
      </c>
      <c r="C267" s="15">
        <f ca="1">_xlfn.XLOOKUP(OFFSET('Survey Data'!B$2,$A267,0),Key!$D$2:$D$6,Key!$E$2:$E$6,-25)</f>
        <v>-25</v>
      </c>
      <c r="D267" s="15">
        <f ca="1">_xlfn.XLOOKUP(OFFSET('Survey Data'!C$2,$A267,0),Key!$D$2:$D$6,Key!$E$2:$E$6,-25)</f>
        <v>-25</v>
      </c>
      <c r="E267" s="15">
        <f ca="1">_xlfn.XLOOKUP(OFFSET('Survey Data'!D$2,$A267,0),Key!$D$2:$D$6,Key!$E$2:$E$6,-25)</f>
        <v>-25</v>
      </c>
      <c r="F267" s="15">
        <f ca="1">_xlfn.XLOOKUP(OFFSET('Survey Data'!E$2,$A267,0),Key!$D$2:$D$6,Key!$E$2:$E$6,-25)</f>
        <v>-25</v>
      </c>
      <c r="G267" s="15">
        <f ca="1">_xlfn.XLOOKUP(OFFSET('Survey Data'!F$2,$A267,0),Key!$D$2:$D$6,Key!$E$2:$E$6,-25)</f>
        <v>-25</v>
      </c>
      <c r="H267" s="15">
        <f ca="1">_xlfn.XLOOKUP(OFFSET('Survey Data'!G$2,$A267,0),Key!$D$2:$D$6,Key!$E$2:$E$6,-25)</f>
        <v>-25</v>
      </c>
      <c r="I267" s="15">
        <f ca="1">OFFSET('Survey Data'!$H$2,A267,0)</f>
        <v>0</v>
      </c>
      <c r="J267" s="15" t="str">
        <f ca="1">_xlfn.XLOOKUP(OFFSET('Survey Data'!$R$2,A267,0),Key!$G$2:$G$3,Key!$H$2:$H$3,"")</f>
        <v/>
      </c>
      <c r="L267">
        <f t="shared" ca="1" si="32"/>
        <v>-150</v>
      </c>
      <c r="M267">
        <f t="shared" ca="1" si="33"/>
        <v>0</v>
      </c>
      <c r="N267" t="e">
        <f ca="1">VLOOKUP(M267,Key!J$2:K$101,2,FALSE)</f>
        <v>#N/A</v>
      </c>
      <c r="O267" t="e" cm="1">
        <f t="array" ref="O267">_xlfn.IFS(COUNTIF('Survey Data'!J267:P267,"Yes")&gt;1,4,'Survey Data'!P267="Yes",1,'Survey Data'!L267="Yes",2,'Survey Data'!M267="Yes",3,'Survey Data'!J267="Yes",4,'Survey Data'!K267="Yes",4,'Survey Data'!N267="Yes",4)</f>
        <v>#N/A</v>
      </c>
      <c r="P267" t="e">
        <f t="shared" ca="1" si="34"/>
        <v>#N/A</v>
      </c>
      <c r="Q267">
        <f t="shared" ca="1" si="35"/>
        <v>1</v>
      </c>
      <c r="R267" t="b">
        <f t="shared" ca="1" si="36"/>
        <v>1</v>
      </c>
      <c r="S267" t="str">
        <f t="shared" ca="1" si="37"/>
        <v/>
      </c>
      <c r="T267" t="e">
        <f ca="1">_xlfn.XLOOKUP(P267,'Depression Treatment'!A$2:A$33,'Depression Treatment'!I$2:I$33,0)*S267</f>
        <v>#N/A</v>
      </c>
      <c r="U267">
        <f>IF(LEFT('Survey Data'!I267,8)="Employed",1,0)</f>
        <v>0</v>
      </c>
      <c r="V267" s="33" t="e">
        <f ca="1">S267*(U267*(T267*VLOOKUP(N267,'Depression Treatment'!F$38:I$41,3,FALSE)+(1-T267)*VLOOKUP(N267,'Depression Treatment'!F$38:I$41,4,FALSE))+(1-U267)*(T267*VLOOKUP(N267,'Depression Treatment'!F$43:I$46,3,FALSE)+(1-T267)*VLOOKUP(N267,'Depression Treatment'!F$43:I$46,4,FALSE)))</f>
        <v>#VALUE!</v>
      </c>
      <c r="W267" s="33">
        <f t="shared" ca="1" si="38"/>
        <v>0</v>
      </c>
    </row>
    <row r="268" spans="1:23" x14ac:dyDescent="0.3">
      <c r="A268">
        <f t="shared" si="39"/>
        <v>266</v>
      </c>
      <c r="B268" s="15" t="str">
        <f ca="1">_xlfn.XLOOKUP(OFFSET('Survey Data'!$A$2,A268,0),Key!A$2:A$5,Key!B$2:B$5,"")</f>
        <v/>
      </c>
      <c r="C268" s="15">
        <f ca="1">_xlfn.XLOOKUP(OFFSET('Survey Data'!B$2,$A268,0),Key!$D$2:$D$6,Key!$E$2:$E$6,-25)</f>
        <v>-25</v>
      </c>
      <c r="D268" s="15">
        <f ca="1">_xlfn.XLOOKUP(OFFSET('Survey Data'!C$2,$A268,0),Key!$D$2:$D$6,Key!$E$2:$E$6,-25)</f>
        <v>-25</v>
      </c>
      <c r="E268" s="15">
        <f ca="1">_xlfn.XLOOKUP(OFFSET('Survey Data'!D$2,$A268,0),Key!$D$2:$D$6,Key!$E$2:$E$6,-25)</f>
        <v>-25</v>
      </c>
      <c r="F268" s="15">
        <f ca="1">_xlfn.XLOOKUP(OFFSET('Survey Data'!E$2,$A268,0),Key!$D$2:$D$6,Key!$E$2:$E$6,-25)</f>
        <v>-25</v>
      </c>
      <c r="G268" s="15">
        <f ca="1">_xlfn.XLOOKUP(OFFSET('Survey Data'!F$2,$A268,0),Key!$D$2:$D$6,Key!$E$2:$E$6,-25)</f>
        <v>-25</v>
      </c>
      <c r="H268" s="15">
        <f ca="1">_xlfn.XLOOKUP(OFFSET('Survey Data'!G$2,$A268,0),Key!$D$2:$D$6,Key!$E$2:$E$6,-25)</f>
        <v>-25</v>
      </c>
      <c r="I268" s="15">
        <f ca="1">OFFSET('Survey Data'!$H$2,A268,0)</f>
        <v>0</v>
      </c>
      <c r="J268" s="15" t="str">
        <f ca="1">_xlfn.XLOOKUP(OFFSET('Survey Data'!$R$2,A268,0),Key!$G$2:$G$3,Key!$H$2:$H$3,"")</f>
        <v/>
      </c>
      <c r="L268">
        <f t="shared" ca="1" si="32"/>
        <v>-150</v>
      </c>
      <c r="M268">
        <f t="shared" ca="1" si="33"/>
        <v>0</v>
      </c>
      <c r="N268" t="e">
        <f ca="1">VLOOKUP(M268,Key!J$2:K$101,2,FALSE)</f>
        <v>#N/A</v>
      </c>
      <c r="O268" t="e" cm="1">
        <f t="array" ref="O268">_xlfn.IFS(COUNTIF('Survey Data'!J268:P268,"Yes")&gt;1,4,'Survey Data'!P268="Yes",1,'Survey Data'!L268="Yes",2,'Survey Data'!M268="Yes",3,'Survey Data'!J268="Yes",4,'Survey Data'!K268="Yes",4,'Survey Data'!N268="Yes",4)</f>
        <v>#N/A</v>
      </c>
      <c r="P268" t="e">
        <f t="shared" ca="1" si="34"/>
        <v>#N/A</v>
      </c>
      <c r="Q268">
        <f t="shared" ca="1" si="35"/>
        <v>1</v>
      </c>
      <c r="R268" t="b">
        <f t="shared" ca="1" si="36"/>
        <v>1</v>
      </c>
      <c r="S268" t="str">
        <f t="shared" ca="1" si="37"/>
        <v/>
      </c>
      <c r="T268" t="e">
        <f ca="1">_xlfn.XLOOKUP(P268,'Depression Treatment'!A$2:A$33,'Depression Treatment'!I$2:I$33,0)*S268</f>
        <v>#N/A</v>
      </c>
      <c r="U268">
        <f>IF(LEFT('Survey Data'!I268,8)="Employed",1,0)</f>
        <v>0</v>
      </c>
      <c r="V268" s="33" t="e">
        <f ca="1">S268*(U268*(T268*VLOOKUP(N268,'Depression Treatment'!F$38:I$41,3,FALSE)+(1-T268)*VLOOKUP(N268,'Depression Treatment'!F$38:I$41,4,FALSE))+(1-U268)*(T268*VLOOKUP(N268,'Depression Treatment'!F$43:I$46,3,FALSE)+(1-T268)*VLOOKUP(N268,'Depression Treatment'!F$43:I$46,4,FALSE)))</f>
        <v>#VALUE!</v>
      </c>
      <c r="W268" s="33">
        <f t="shared" ca="1" si="38"/>
        <v>0</v>
      </c>
    </row>
    <row r="269" spans="1:23" x14ac:dyDescent="0.3">
      <c r="A269">
        <f t="shared" si="39"/>
        <v>267</v>
      </c>
      <c r="B269" s="15" t="str">
        <f ca="1">_xlfn.XLOOKUP(OFFSET('Survey Data'!$A$2,A269,0),Key!A$2:A$5,Key!B$2:B$5,"")</f>
        <v/>
      </c>
      <c r="C269" s="15">
        <f ca="1">_xlfn.XLOOKUP(OFFSET('Survey Data'!B$2,$A269,0),Key!$D$2:$D$6,Key!$E$2:$E$6,-25)</f>
        <v>-25</v>
      </c>
      <c r="D269" s="15">
        <f ca="1">_xlfn.XLOOKUP(OFFSET('Survey Data'!C$2,$A269,0),Key!$D$2:$D$6,Key!$E$2:$E$6,-25)</f>
        <v>-25</v>
      </c>
      <c r="E269" s="15">
        <f ca="1">_xlfn.XLOOKUP(OFFSET('Survey Data'!D$2,$A269,0),Key!$D$2:$D$6,Key!$E$2:$E$6,-25)</f>
        <v>-25</v>
      </c>
      <c r="F269" s="15">
        <f ca="1">_xlfn.XLOOKUP(OFFSET('Survey Data'!E$2,$A269,0),Key!$D$2:$D$6,Key!$E$2:$E$6,-25)</f>
        <v>-25</v>
      </c>
      <c r="G269" s="15">
        <f ca="1">_xlfn.XLOOKUP(OFFSET('Survey Data'!F$2,$A269,0),Key!$D$2:$D$6,Key!$E$2:$E$6,-25)</f>
        <v>-25</v>
      </c>
      <c r="H269" s="15">
        <f ca="1">_xlfn.XLOOKUP(OFFSET('Survey Data'!G$2,$A269,0),Key!$D$2:$D$6,Key!$E$2:$E$6,-25)</f>
        <v>-25</v>
      </c>
      <c r="I269" s="15">
        <f ca="1">OFFSET('Survey Data'!$H$2,A269,0)</f>
        <v>0</v>
      </c>
      <c r="J269" s="15" t="str">
        <f ca="1">_xlfn.XLOOKUP(OFFSET('Survey Data'!$R$2,A269,0),Key!$G$2:$G$3,Key!$H$2:$H$3,"")</f>
        <v/>
      </c>
      <c r="L269">
        <f t="shared" ca="1" si="32"/>
        <v>-150</v>
      </c>
      <c r="M269">
        <f t="shared" ca="1" si="33"/>
        <v>0</v>
      </c>
      <c r="N269" t="e">
        <f ca="1">VLOOKUP(M269,Key!J$2:K$101,2,FALSE)</f>
        <v>#N/A</v>
      </c>
      <c r="O269" t="e" cm="1">
        <f t="array" ref="O269">_xlfn.IFS(COUNTIF('Survey Data'!J269:P269,"Yes")&gt;1,4,'Survey Data'!P269="Yes",1,'Survey Data'!L269="Yes",2,'Survey Data'!M269="Yes",3,'Survey Data'!J269="Yes",4,'Survey Data'!K269="Yes",4,'Survey Data'!N269="Yes",4)</f>
        <v>#N/A</v>
      </c>
      <c r="P269" t="e">
        <f t="shared" ca="1" si="34"/>
        <v>#N/A</v>
      </c>
      <c r="Q269">
        <f t="shared" ca="1" si="35"/>
        <v>1</v>
      </c>
      <c r="R269" t="b">
        <f t="shared" ca="1" si="36"/>
        <v>1</v>
      </c>
      <c r="S269" t="str">
        <f t="shared" ca="1" si="37"/>
        <v/>
      </c>
      <c r="T269" t="e">
        <f ca="1">_xlfn.XLOOKUP(P269,'Depression Treatment'!A$2:A$33,'Depression Treatment'!I$2:I$33,0)*S269</f>
        <v>#N/A</v>
      </c>
      <c r="U269">
        <f>IF(LEFT('Survey Data'!I269,8)="Employed",1,0)</f>
        <v>0</v>
      </c>
      <c r="V269" s="33" t="e">
        <f ca="1">S269*(U269*(T269*VLOOKUP(N269,'Depression Treatment'!F$38:I$41,3,FALSE)+(1-T269)*VLOOKUP(N269,'Depression Treatment'!F$38:I$41,4,FALSE))+(1-U269)*(T269*VLOOKUP(N269,'Depression Treatment'!F$43:I$46,3,FALSE)+(1-T269)*VLOOKUP(N269,'Depression Treatment'!F$43:I$46,4,FALSE)))</f>
        <v>#VALUE!</v>
      </c>
      <c r="W269" s="33">
        <f t="shared" ca="1" si="38"/>
        <v>0</v>
      </c>
    </row>
    <row r="270" spans="1:23" x14ac:dyDescent="0.3">
      <c r="A270">
        <f t="shared" si="39"/>
        <v>268</v>
      </c>
      <c r="B270" s="15" t="str">
        <f ca="1">_xlfn.XLOOKUP(OFFSET('Survey Data'!$A$2,A270,0),Key!A$2:A$5,Key!B$2:B$5,"")</f>
        <v/>
      </c>
      <c r="C270" s="15">
        <f ca="1">_xlfn.XLOOKUP(OFFSET('Survey Data'!B$2,$A270,0),Key!$D$2:$D$6,Key!$E$2:$E$6,-25)</f>
        <v>-25</v>
      </c>
      <c r="D270" s="15">
        <f ca="1">_xlfn.XLOOKUP(OFFSET('Survey Data'!C$2,$A270,0),Key!$D$2:$D$6,Key!$E$2:$E$6,-25)</f>
        <v>-25</v>
      </c>
      <c r="E270" s="15">
        <f ca="1">_xlfn.XLOOKUP(OFFSET('Survey Data'!D$2,$A270,0),Key!$D$2:$D$6,Key!$E$2:$E$6,-25)</f>
        <v>-25</v>
      </c>
      <c r="F270" s="15">
        <f ca="1">_xlfn.XLOOKUP(OFFSET('Survey Data'!E$2,$A270,0),Key!$D$2:$D$6,Key!$E$2:$E$6,-25)</f>
        <v>-25</v>
      </c>
      <c r="G270" s="15">
        <f ca="1">_xlfn.XLOOKUP(OFFSET('Survey Data'!F$2,$A270,0),Key!$D$2:$D$6,Key!$E$2:$E$6,-25)</f>
        <v>-25</v>
      </c>
      <c r="H270" s="15">
        <f ca="1">_xlfn.XLOOKUP(OFFSET('Survey Data'!G$2,$A270,0),Key!$D$2:$D$6,Key!$E$2:$E$6,-25)</f>
        <v>-25</v>
      </c>
      <c r="I270" s="15">
        <f ca="1">OFFSET('Survey Data'!$H$2,A270,0)</f>
        <v>0</v>
      </c>
      <c r="J270" s="15" t="str">
        <f ca="1">_xlfn.XLOOKUP(OFFSET('Survey Data'!$R$2,A270,0),Key!$G$2:$G$3,Key!$H$2:$H$3,"")</f>
        <v/>
      </c>
      <c r="L270">
        <f t="shared" ca="1" si="32"/>
        <v>-150</v>
      </c>
      <c r="M270">
        <f t="shared" ca="1" si="33"/>
        <v>0</v>
      </c>
      <c r="N270" t="e">
        <f ca="1">VLOOKUP(M270,Key!J$2:K$101,2,FALSE)</f>
        <v>#N/A</v>
      </c>
      <c r="O270" t="e" cm="1">
        <f t="array" ref="O270">_xlfn.IFS(COUNTIF('Survey Data'!J270:P270,"Yes")&gt;1,4,'Survey Data'!P270="Yes",1,'Survey Data'!L270="Yes",2,'Survey Data'!M270="Yes",3,'Survey Data'!J270="Yes",4,'Survey Data'!K270="Yes",4,'Survey Data'!N270="Yes",4)</f>
        <v>#N/A</v>
      </c>
      <c r="P270" t="e">
        <f t="shared" ca="1" si="34"/>
        <v>#N/A</v>
      </c>
      <c r="Q270">
        <f t="shared" ca="1" si="35"/>
        <v>1</v>
      </c>
      <c r="R270" t="b">
        <f t="shared" ca="1" si="36"/>
        <v>1</v>
      </c>
      <c r="S270" t="str">
        <f t="shared" ca="1" si="37"/>
        <v/>
      </c>
      <c r="T270" t="e">
        <f ca="1">_xlfn.XLOOKUP(P270,'Depression Treatment'!A$2:A$33,'Depression Treatment'!I$2:I$33,0)*S270</f>
        <v>#N/A</v>
      </c>
      <c r="U270">
        <f>IF(LEFT('Survey Data'!I270,8)="Employed",1,0)</f>
        <v>0</v>
      </c>
      <c r="V270" s="33" t="e">
        <f ca="1">S270*(U270*(T270*VLOOKUP(N270,'Depression Treatment'!F$38:I$41,3,FALSE)+(1-T270)*VLOOKUP(N270,'Depression Treatment'!F$38:I$41,4,FALSE))+(1-U270)*(T270*VLOOKUP(N270,'Depression Treatment'!F$43:I$46,3,FALSE)+(1-T270)*VLOOKUP(N270,'Depression Treatment'!F$43:I$46,4,FALSE)))</f>
        <v>#VALUE!</v>
      </c>
      <c r="W270" s="33">
        <f t="shared" ca="1" si="38"/>
        <v>0</v>
      </c>
    </row>
    <row r="271" spans="1:23" x14ac:dyDescent="0.3">
      <c r="A271">
        <f t="shared" si="39"/>
        <v>269</v>
      </c>
      <c r="B271" s="15" t="str">
        <f ca="1">_xlfn.XLOOKUP(OFFSET('Survey Data'!$A$2,A271,0),Key!A$2:A$5,Key!B$2:B$5,"")</f>
        <v/>
      </c>
      <c r="C271" s="15">
        <f ca="1">_xlfn.XLOOKUP(OFFSET('Survey Data'!B$2,$A271,0),Key!$D$2:$D$6,Key!$E$2:$E$6,-25)</f>
        <v>-25</v>
      </c>
      <c r="D271" s="15">
        <f ca="1">_xlfn.XLOOKUP(OFFSET('Survey Data'!C$2,$A271,0),Key!$D$2:$D$6,Key!$E$2:$E$6,-25)</f>
        <v>-25</v>
      </c>
      <c r="E271" s="15">
        <f ca="1">_xlfn.XLOOKUP(OFFSET('Survey Data'!D$2,$A271,0),Key!$D$2:$D$6,Key!$E$2:$E$6,-25)</f>
        <v>-25</v>
      </c>
      <c r="F271" s="15">
        <f ca="1">_xlfn.XLOOKUP(OFFSET('Survey Data'!E$2,$A271,0),Key!$D$2:$D$6,Key!$E$2:$E$6,-25)</f>
        <v>-25</v>
      </c>
      <c r="G271" s="15">
        <f ca="1">_xlfn.XLOOKUP(OFFSET('Survey Data'!F$2,$A271,0),Key!$D$2:$D$6,Key!$E$2:$E$6,-25)</f>
        <v>-25</v>
      </c>
      <c r="H271" s="15">
        <f ca="1">_xlfn.XLOOKUP(OFFSET('Survey Data'!G$2,$A271,0),Key!$D$2:$D$6,Key!$E$2:$E$6,-25)</f>
        <v>-25</v>
      </c>
      <c r="I271" s="15">
        <f ca="1">OFFSET('Survey Data'!$H$2,A271,0)</f>
        <v>0</v>
      </c>
      <c r="J271" s="15" t="str">
        <f ca="1">_xlfn.XLOOKUP(OFFSET('Survey Data'!$R$2,A271,0),Key!$G$2:$G$3,Key!$H$2:$H$3,"")</f>
        <v/>
      </c>
      <c r="L271">
        <f t="shared" ca="1" si="32"/>
        <v>-150</v>
      </c>
      <c r="M271">
        <f t="shared" ca="1" si="33"/>
        <v>0</v>
      </c>
      <c r="N271" t="e">
        <f ca="1">VLOOKUP(M271,Key!J$2:K$101,2,FALSE)</f>
        <v>#N/A</v>
      </c>
      <c r="O271" t="e" cm="1">
        <f t="array" ref="O271">_xlfn.IFS(COUNTIF('Survey Data'!J271:P271,"Yes")&gt;1,4,'Survey Data'!P271="Yes",1,'Survey Data'!L271="Yes",2,'Survey Data'!M271="Yes",3,'Survey Data'!J271="Yes",4,'Survey Data'!K271="Yes",4,'Survey Data'!N271="Yes",4)</f>
        <v>#N/A</v>
      </c>
      <c r="P271" t="e">
        <f t="shared" ca="1" si="34"/>
        <v>#N/A</v>
      </c>
      <c r="Q271">
        <f t="shared" ca="1" si="35"/>
        <v>1</v>
      </c>
      <c r="R271" t="b">
        <f t="shared" ca="1" si="36"/>
        <v>1</v>
      </c>
      <c r="S271" t="str">
        <f t="shared" ca="1" si="37"/>
        <v/>
      </c>
      <c r="T271" t="e">
        <f ca="1">_xlfn.XLOOKUP(P271,'Depression Treatment'!A$2:A$33,'Depression Treatment'!I$2:I$33,0)*S271</f>
        <v>#N/A</v>
      </c>
      <c r="U271">
        <f>IF(LEFT('Survey Data'!I271,8)="Employed",1,0)</f>
        <v>0</v>
      </c>
      <c r="V271" s="33" t="e">
        <f ca="1">S271*(U271*(T271*VLOOKUP(N271,'Depression Treatment'!F$38:I$41,3,FALSE)+(1-T271)*VLOOKUP(N271,'Depression Treatment'!F$38:I$41,4,FALSE))+(1-U271)*(T271*VLOOKUP(N271,'Depression Treatment'!F$43:I$46,3,FALSE)+(1-T271)*VLOOKUP(N271,'Depression Treatment'!F$43:I$46,4,FALSE)))</f>
        <v>#VALUE!</v>
      </c>
      <c r="W271" s="33">
        <f t="shared" ca="1" si="38"/>
        <v>0</v>
      </c>
    </row>
    <row r="272" spans="1:23" x14ac:dyDescent="0.3">
      <c r="A272">
        <f t="shared" si="39"/>
        <v>270</v>
      </c>
      <c r="B272" s="15" t="str">
        <f ca="1">_xlfn.XLOOKUP(OFFSET('Survey Data'!$A$2,A272,0),Key!A$2:A$5,Key!B$2:B$5,"")</f>
        <v/>
      </c>
      <c r="C272" s="15">
        <f ca="1">_xlfn.XLOOKUP(OFFSET('Survey Data'!B$2,$A272,0),Key!$D$2:$D$6,Key!$E$2:$E$6,-25)</f>
        <v>-25</v>
      </c>
      <c r="D272" s="15">
        <f ca="1">_xlfn.XLOOKUP(OFFSET('Survey Data'!C$2,$A272,0),Key!$D$2:$D$6,Key!$E$2:$E$6,-25)</f>
        <v>-25</v>
      </c>
      <c r="E272" s="15">
        <f ca="1">_xlfn.XLOOKUP(OFFSET('Survey Data'!D$2,$A272,0),Key!$D$2:$D$6,Key!$E$2:$E$6,-25)</f>
        <v>-25</v>
      </c>
      <c r="F272" s="15">
        <f ca="1">_xlfn.XLOOKUP(OFFSET('Survey Data'!E$2,$A272,0),Key!$D$2:$D$6,Key!$E$2:$E$6,-25)</f>
        <v>-25</v>
      </c>
      <c r="G272" s="15">
        <f ca="1">_xlfn.XLOOKUP(OFFSET('Survey Data'!F$2,$A272,0),Key!$D$2:$D$6,Key!$E$2:$E$6,-25)</f>
        <v>-25</v>
      </c>
      <c r="H272" s="15">
        <f ca="1">_xlfn.XLOOKUP(OFFSET('Survey Data'!G$2,$A272,0),Key!$D$2:$D$6,Key!$E$2:$E$6,-25)</f>
        <v>-25</v>
      </c>
      <c r="I272" s="15">
        <f ca="1">OFFSET('Survey Data'!$H$2,A272,0)</f>
        <v>0</v>
      </c>
      <c r="J272" s="15" t="str">
        <f ca="1">_xlfn.XLOOKUP(OFFSET('Survey Data'!$R$2,A272,0),Key!$G$2:$G$3,Key!$H$2:$H$3,"")</f>
        <v/>
      </c>
      <c r="L272">
        <f t="shared" ca="1" si="32"/>
        <v>-150</v>
      </c>
      <c r="M272">
        <f t="shared" ca="1" si="33"/>
        <v>0</v>
      </c>
      <c r="N272" t="e">
        <f ca="1">VLOOKUP(M272,Key!J$2:K$101,2,FALSE)</f>
        <v>#N/A</v>
      </c>
      <c r="O272" t="e" cm="1">
        <f t="array" ref="O272">_xlfn.IFS(COUNTIF('Survey Data'!J272:P272,"Yes")&gt;1,4,'Survey Data'!P272="Yes",1,'Survey Data'!L272="Yes",2,'Survey Data'!M272="Yes",3,'Survey Data'!J272="Yes",4,'Survey Data'!K272="Yes",4,'Survey Data'!N272="Yes",4)</f>
        <v>#N/A</v>
      </c>
      <c r="P272" t="e">
        <f t="shared" ca="1" si="34"/>
        <v>#N/A</v>
      </c>
      <c r="Q272">
        <f t="shared" ca="1" si="35"/>
        <v>1</v>
      </c>
      <c r="R272" t="b">
        <f t="shared" ca="1" si="36"/>
        <v>1</v>
      </c>
      <c r="S272" t="str">
        <f t="shared" ca="1" si="37"/>
        <v/>
      </c>
      <c r="T272" t="e">
        <f ca="1">_xlfn.XLOOKUP(P272,'Depression Treatment'!A$2:A$33,'Depression Treatment'!I$2:I$33,0)*S272</f>
        <v>#N/A</v>
      </c>
      <c r="U272">
        <f>IF(LEFT('Survey Data'!I272,8)="Employed",1,0)</f>
        <v>0</v>
      </c>
      <c r="V272" s="33" t="e">
        <f ca="1">S272*(U272*(T272*VLOOKUP(N272,'Depression Treatment'!F$38:I$41,3,FALSE)+(1-T272)*VLOOKUP(N272,'Depression Treatment'!F$38:I$41,4,FALSE))+(1-U272)*(T272*VLOOKUP(N272,'Depression Treatment'!F$43:I$46,3,FALSE)+(1-T272)*VLOOKUP(N272,'Depression Treatment'!F$43:I$46,4,FALSE)))</f>
        <v>#VALUE!</v>
      </c>
      <c r="W272" s="33">
        <f t="shared" ca="1" si="38"/>
        <v>0</v>
      </c>
    </row>
    <row r="273" spans="1:23" x14ac:dyDescent="0.3">
      <c r="A273">
        <f t="shared" si="39"/>
        <v>271</v>
      </c>
      <c r="B273" s="15" t="str">
        <f ca="1">_xlfn.XLOOKUP(OFFSET('Survey Data'!$A$2,A273,0),Key!A$2:A$5,Key!B$2:B$5,"")</f>
        <v/>
      </c>
      <c r="C273" s="15">
        <f ca="1">_xlfn.XLOOKUP(OFFSET('Survey Data'!B$2,$A273,0),Key!$D$2:$D$6,Key!$E$2:$E$6,-25)</f>
        <v>-25</v>
      </c>
      <c r="D273" s="15">
        <f ca="1">_xlfn.XLOOKUP(OFFSET('Survey Data'!C$2,$A273,0),Key!$D$2:$D$6,Key!$E$2:$E$6,-25)</f>
        <v>-25</v>
      </c>
      <c r="E273" s="15">
        <f ca="1">_xlfn.XLOOKUP(OFFSET('Survey Data'!D$2,$A273,0),Key!$D$2:$D$6,Key!$E$2:$E$6,-25)</f>
        <v>-25</v>
      </c>
      <c r="F273" s="15">
        <f ca="1">_xlfn.XLOOKUP(OFFSET('Survey Data'!E$2,$A273,0),Key!$D$2:$D$6,Key!$E$2:$E$6,-25)</f>
        <v>-25</v>
      </c>
      <c r="G273" s="15">
        <f ca="1">_xlfn.XLOOKUP(OFFSET('Survey Data'!F$2,$A273,0),Key!$D$2:$D$6,Key!$E$2:$E$6,-25)</f>
        <v>-25</v>
      </c>
      <c r="H273" s="15">
        <f ca="1">_xlfn.XLOOKUP(OFFSET('Survey Data'!G$2,$A273,0),Key!$D$2:$D$6,Key!$E$2:$E$6,-25)</f>
        <v>-25</v>
      </c>
      <c r="I273" s="15">
        <f ca="1">OFFSET('Survey Data'!$H$2,A273,0)</f>
        <v>0</v>
      </c>
      <c r="J273" s="15" t="str">
        <f ca="1">_xlfn.XLOOKUP(OFFSET('Survey Data'!$R$2,A273,0),Key!$G$2:$G$3,Key!$H$2:$H$3,"")</f>
        <v/>
      </c>
      <c r="L273">
        <f t="shared" ca="1" si="32"/>
        <v>-150</v>
      </c>
      <c r="M273">
        <f t="shared" ca="1" si="33"/>
        <v>0</v>
      </c>
      <c r="N273" t="e">
        <f ca="1">VLOOKUP(M273,Key!J$2:K$101,2,FALSE)</f>
        <v>#N/A</v>
      </c>
      <c r="O273" t="e" cm="1">
        <f t="array" ref="O273">_xlfn.IFS(COUNTIF('Survey Data'!J273:P273,"Yes")&gt;1,4,'Survey Data'!P273="Yes",1,'Survey Data'!L273="Yes",2,'Survey Data'!M273="Yes",3,'Survey Data'!J273="Yes",4,'Survey Data'!K273="Yes",4,'Survey Data'!N273="Yes",4)</f>
        <v>#N/A</v>
      </c>
      <c r="P273" t="e">
        <f t="shared" ca="1" si="34"/>
        <v>#N/A</v>
      </c>
      <c r="Q273">
        <f t="shared" ca="1" si="35"/>
        <v>1</v>
      </c>
      <c r="R273" t="b">
        <f t="shared" ca="1" si="36"/>
        <v>1</v>
      </c>
      <c r="S273" t="str">
        <f t="shared" ca="1" si="37"/>
        <v/>
      </c>
      <c r="T273" t="e">
        <f ca="1">_xlfn.XLOOKUP(P273,'Depression Treatment'!A$2:A$33,'Depression Treatment'!I$2:I$33,0)*S273</f>
        <v>#N/A</v>
      </c>
      <c r="U273">
        <f>IF(LEFT('Survey Data'!I273,8)="Employed",1,0)</f>
        <v>0</v>
      </c>
      <c r="V273" s="33" t="e">
        <f ca="1">S273*(U273*(T273*VLOOKUP(N273,'Depression Treatment'!F$38:I$41,3,FALSE)+(1-T273)*VLOOKUP(N273,'Depression Treatment'!F$38:I$41,4,FALSE))+(1-U273)*(T273*VLOOKUP(N273,'Depression Treatment'!F$43:I$46,3,FALSE)+(1-T273)*VLOOKUP(N273,'Depression Treatment'!F$43:I$46,4,FALSE)))</f>
        <v>#VALUE!</v>
      </c>
      <c r="W273" s="33">
        <f t="shared" ca="1" si="38"/>
        <v>0</v>
      </c>
    </row>
    <row r="274" spans="1:23" x14ac:dyDescent="0.3">
      <c r="A274">
        <f t="shared" si="39"/>
        <v>272</v>
      </c>
      <c r="B274" s="15" t="str">
        <f ca="1">_xlfn.XLOOKUP(OFFSET('Survey Data'!$A$2,A274,0),Key!A$2:A$5,Key!B$2:B$5,"")</f>
        <v/>
      </c>
      <c r="C274" s="15">
        <f ca="1">_xlfn.XLOOKUP(OFFSET('Survey Data'!B$2,$A274,0),Key!$D$2:$D$6,Key!$E$2:$E$6,-25)</f>
        <v>-25</v>
      </c>
      <c r="D274" s="15">
        <f ca="1">_xlfn.XLOOKUP(OFFSET('Survey Data'!C$2,$A274,0),Key!$D$2:$D$6,Key!$E$2:$E$6,-25)</f>
        <v>-25</v>
      </c>
      <c r="E274" s="15">
        <f ca="1">_xlfn.XLOOKUP(OFFSET('Survey Data'!D$2,$A274,0),Key!$D$2:$D$6,Key!$E$2:$E$6,-25)</f>
        <v>-25</v>
      </c>
      <c r="F274" s="15">
        <f ca="1">_xlfn.XLOOKUP(OFFSET('Survey Data'!E$2,$A274,0),Key!$D$2:$D$6,Key!$E$2:$E$6,-25)</f>
        <v>-25</v>
      </c>
      <c r="G274" s="15">
        <f ca="1">_xlfn.XLOOKUP(OFFSET('Survey Data'!F$2,$A274,0),Key!$D$2:$D$6,Key!$E$2:$E$6,-25)</f>
        <v>-25</v>
      </c>
      <c r="H274" s="15">
        <f ca="1">_xlfn.XLOOKUP(OFFSET('Survey Data'!G$2,$A274,0),Key!$D$2:$D$6,Key!$E$2:$E$6,-25)</f>
        <v>-25</v>
      </c>
      <c r="I274" s="15">
        <f ca="1">OFFSET('Survey Data'!$H$2,A274,0)</f>
        <v>0</v>
      </c>
      <c r="J274" s="15" t="str">
        <f ca="1">_xlfn.XLOOKUP(OFFSET('Survey Data'!$R$2,A274,0),Key!$G$2:$G$3,Key!$H$2:$H$3,"")</f>
        <v/>
      </c>
      <c r="L274">
        <f t="shared" ca="1" si="32"/>
        <v>-150</v>
      </c>
      <c r="M274">
        <f t="shared" ca="1" si="33"/>
        <v>0</v>
      </c>
      <c r="N274" t="e">
        <f ca="1">VLOOKUP(M274,Key!J$2:K$101,2,FALSE)</f>
        <v>#N/A</v>
      </c>
      <c r="O274" t="e" cm="1">
        <f t="array" ref="O274">_xlfn.IFS(COUNTIF('Survey Data'!J274:P274,"Yes")&gt;1,4,'Survey Data'!P274="Yes",1,'Survey Data'!L274="Yes",2,'Survey Data'!M274="Yes",3,'Survey Data'!J274="Yes",4,'Survey Data'!K274="Yes",4,'Survey Data'!N274="Yes",4)</f>
        <v>#N/A</v>
      </c>
      <c r="P274" t="e">
        <f t="shared" ca="1" si="34"/>
        <v>#N/A</v>
      </c>
      <c r="Q274">
        <f t="shared" ca="1" si="35"/>
        <v>1</v>
      </c>
      <c r="R274" t="b">
        <f t="shared" ca="1" si="36"/>
        <v>1</v>
      </c>
      <c r="S274" t="str">
        <f t="shared" ca="1" si="37"/>
        <v/>
      </c>
      <c r="T274" t="e">
        <f ca="1">_xlfn.XLOOKUP(P274,'Depression Treatment'!A$2:A$33,'Depression Treatment'!I$2:I$33,0)*S274</f>
        <v>#N/A</v>
      </c>
      <c r="U274">
        <f>IF(LEFT('Survey Data'!I274,8)="Employed",1,0)</f>
        <v>0</v>
      </c>
      <c r="V274" s="33" t="e">
        <f ca="1">S274*(U274*(T274*VLOOKUP(N274,'Depression Treatment'!F$38:I$41,3,FALSE)+(1-T274)*VLOOKUP(N274,'Depression Treatment'!F$38:I$41,4,FALSE))+(1-U274)*(T274*VLOOKUP(N274,'Depression Treatment'!F$43:I$46,3,FALSE)+(1-T274)*VLOOKUP(N274,'Depression Treatment'!F$43:I$46,4,FALSE)))</f>
        <v>#VALUE!</v>
      </c>
      <c r="W274" s="33">
        <f t="shared" ca="1" si="38"/>
        <v>0</v>
      </c>
    </row>
    <row r="275" spans="1:23" x14ac:dyDescent="0.3">
      <c r="A275">
        <f t="shared" si="39"/>
        <v>273</v>
      </c>
      <c r="B275" s="15" t="str">
        <f ca="1">_xlfn.XLOOKUP(OFFSET('Survey Data'!$A$2,A275,0),Key!A$2:A$5,Key!B$2:B$5,"")</f>
        <v/>
      </c>
      <c r="C275" s="15">
        <f ca="1">_xlfn.XLOOKUP(OFFSET('Survey Data'!B$2,$A275,0),Key!$D$2:$D$6,Key!$E$2:$E$6,-25)</f>
        <v>-25</v>
      </c>
      <c r="D275" s="15">
        <f ca="1">_xlfn.XLOOKUP(OFFSET('Survey Data'!C$2,$A275,0),Key!$D$2:$D$6,Key!$E$2:$E$6,-25)</f>
        <v>-25</v>
      </c>
      <c r="E275" s="15">
        <f ca="1">_xlfn.XLOOKUP(OFFSET('Survey Data'!D$2,$A275,0),Key!$D$2:$D$6,Key!$E$2:$E$6,-25)</f>
        <v>-25</v>
      </c>
      <c r="F275" s="15">
        <f ca="1">_xlfn.XLOOKUP(OFFSET('Survey Data'!E$2,$A275,0),Key!$D$2:$D$6,Key!$E$2:$E$6,-25)</f>
        <v>-25</v>
      </c>
      <c r="G275" s="15">
        <f ca="1">_xlfn.XLOOKUP(OFFSET('Survey Data'!F$2,$A275,0),Key!$D$2:$D$6,Key!$E$2:$E$6,-25)</f>
        <v>-25</v>
      </c>
      <c r="H275" s="15">
        <f ca="1">_xlfn.XLOOKUP(OFFSET('Survey Data'!G$2,$A275,0),Key!$D$2:$D$6,Key!$E$2:$E$6,-25)</f>
        <v>-25</v>
      </c>
      <c r="I275" s="15">
        <f ca="1">OFFSET('Survey Data'!$H$2,A275,0)</f>
        <v>0</v>
      </c>
      <c r="J275" s="15" t="str">
        <f ca="1">_xlfn.XLOOKUP(OFFSET('Survey Data'!$R$2,A275,0),Key!$G$2:$G$3,Key!$H$2:$H$3,"")</f>
        <v/>
      </c>
      <c r="L275">
        <f t="shared" ca="1" si="32"/>
        <v>-150</v>
      </c>
      <c r="M275">
        <f t="shared" ca="1" si="33"/>
        <v>0</v>
      </c>
      <c r="N275" t="e">
        <f ca="1">VLOOKUP(M275,Key!J$2:K$101,2,FALSE)</f>
        <v>#N/A</v>
      </c>
      <c r="O275" t="e" cm="1">
        <f t="array" ref="O275">_xlfn.IFS(COUNTIF('Survey Data'!J275:P275,"Yes")&gt;1,4,'Survey Data'!P275="Yes",1,'Survey Data'!L275="Yes",2,'Survey Data'!M275="Yes",3,'Survey Data'!J275="Yes",4,'Survey Data'!K275="Yes",4,'Survey Data'!N275="Yes",4)</f>
        <v>#N/A</v>
      </c>
      <c r="P275" t="e">
        <f t="shared" ca="1" si="34"/>
        <v>#N/A</v>
      </c>
      <c r="Q275">
        <f t="shared" ca="1" si="35"/>
        <v>1</v>
      </c>
      <c r="R275" t="b">
        <f t="shared" ca="1" si="36"/>
        <v>1</v>
      </c>
      <c r="S275" t="str">
        <f t="shared" ca="1" si="37"/>
        <v/>
      </c>
      <c r="T275" t="e">
        <f ca="1">_xlfn.XLOOKUP(P275,'Depression Treatment'!A$2:A$33,'Depression Treatment'!I$2:I$33,0)*S275</f>
        <v>#N/A</v>
      </c>
      <c r="U275">
        <f>IF(LEFT('Survey Data'!I275,8)="Employed",1,0)</f>
        <v>0</v>
      </c>
      <c r="V275" s="33" t="e">
        <f ca="1">S275*(U275*(T275*VLOOKUP(N275,'Depression Treatment'!F$38:I$41,3,FALSE)+(1-T275)*VLOOKUP(N275,'Depression Treatment'!F$38:I$41,4,FALSE))+(1-U275)*(T275*VLOOKUP(N275,'Depression Treatment'!F$43:I$46,3,FALSE)+(1-T275)*VLOOKUP(N275,'Depression Treatment'!F$43:I$46,4,FALSE)))</f>
        <v>#VALUE!</v>
      </c>
      <c r="W275" s="33">
        <f t="shared" ca="1" si="38"/>
        <v>0</v>
      </c>
    </row>
    <row r="276" spans="1:23" x14ac:dyDescent="0.3">
      <c r="A276">
        <f t="shared" si="39"/>
        <v>274</v>
      </c>
      <c r="B276" s="15" t="str">
        <f ca="1">_xlfn.XLOOKUP(OFFSET('Survey Data'!$A$2,A276,0),Key!A$2:A$5,Key!B$2:B$5,"")</f>
        <v/>
      </c>
      <c r="C276" s="15">
        <f ca="1">_xlfn.XLOOKUP(OFFSET('Survey Data'!B$2,$A276,0),Key!$D$2:$D$6,Key!$E$2:$E$6,-25)</f>
        <v>-25</v>
      </c>
      <c r="D276" s="15">
        <f ca="1">_xlfn.XLOOKUP(OFFSET('Survey Data'!C$2,$A276,0),Key!$D$2:$D$6,Key!$E$2:$E$6,-25)</f>
        <v>-25</v>
      </c>
      <c r="E276" s="15">
        <f ca="1">_xlfn.XLOOKUP(OFFSET('Survey Data'!D$2,$A276,0),Key!$D$2:$D$6,Key!$E$2:$E$6,-25)</f>
        <v>-25</v>
      </c>
      <c r="F276" s="15">
        <f ca="1">_xlfn.XLOOKUP(OFFSET('Survey Data'!E$2,$A276,0),Key!$D$2:$D$6,Key!$E$2:$E$6,-25)</f>
        <v>-25</v>
      </c>
      <c r="G276" s="15">
        <f ca="1">_xlfn.XLOOKUP(OFFSET('Survey Data'!F$2,$A276,0),Key!$D$2:$D$6,Key!$E$2:$E$6,-25)</f>
        <v>-25</v>
      </c>
      <c r="H276" s="15">
        <f ca="1">_xlfn.XLOOKUP(OFFSET('Survey Data'!G$2,$A276,0),Key!$D$2:$D$6,Key!$E$2:$E$6,-25)</f>
        <v>-25</v>
      </c>
      <c r="I276" s="15">
        <f ca="1">OFFSET('Survey Data'!$H$2,A276,0)</f>
        <v>0</v>
      </c>
      <c r="J276" s="15" t="str">
        <f ca="1">_xlfn.XLOOKUP(OFFSET('Survey Data'!$R$2,A276,0),Key!$G$2:$G$3,Key!$H$2:$H$3,"")</f>
        <v/>
      </c>
      <c r="L276">
        <f t="shared" ca="1" si="32"/>
        <v>-150</v>
      </c>
      <c r="M276">
        <f t="shared" ca="1" si="33"/>
        <v>0</v>
      </c>
      <c r="N276" t="e">
        <f ca="1">VLOOKUP(M276,Key!J$2:K$101,2,FALSE)</f>
        <v>#N/A</v>
      </c>
      <c r="O276" t="e" cm="1">
        <f t="array" ref="O276">_xlfn.IFS(COUNTIF('Survey Data'!J276:P276,"Yes")&gt;1,4,'Survey Data'!P276="Yes",1,'Survey Data'!L276="Yes",2,'Survey Data'!M276="Yes",3,'Survey Data'!J276="Yes",4,'Survey Data'!K276="Yes",4,'Survey Data'!N276="Yes",4)</f>
        <v>#N/A</v>
      </c>
      <c r="P276" t="e">
        <f t="shared" ca="1" si="34"/>
        <v>#N/A</v>
      </c>
      <c r="Q276">
        <f t="shared" ca="1" si="35"/>
        <v>1</v>
      </c>
      <c r="R276" t="b">
        <f t="shared" ca="1" si="36"/>
        <v>1</v>
      </c>
      <c r="S276" t="str">
        <f t="shared" ca="1" si="37"/>
        <v/>
      </c>
      <c r="T276" t="e">
        <f ca="1">_xlfn.XLOOKUP(P276,'Depression Treatment'!A$2:A$33,'Depression Treatment'!I$2:I$33,0)*S276</f>
        <v>#N/A</v>
      </c>
      <c r="U276">
        <f>IF(LEFT('Survey Data'!I276,8)="Employed",1,0)</f>
        <v>0</v>
      </c>
      <c r="V276" s="33" t="e">
        <f ca="1">S276*(U276*(T276*VLOOKUP(N276,'Depression Treatment'!F$38:I$41,3,FALSE)+(1-T276)*VLOOKUP(N276,'Depression Treatment'!F$38:I$41,4,FALSE))+(1-U276)*(T276*VLOOKUP(N276,'Depression Treatment'!F$43:I$46,3,FALSE)+(1-T276)*VLOOKUP(N276,'Depression Treatment'!F$43:I$46,4,FALSE)))</f>
        <v>#VALUE!</v>
      </c>
      <c r="W276" s="33">
        <f t="shared" ca="1" si="38"/>
        <v>0</v>
      </c>
    </row>
    <row r="277" spans="1:23" x14ac:dyDescent="0.3">
      <c r="A277">
        <f t="shared" si="39"/>
        <v>275</v>
      </c>
      <c r="B277" s="15" t="str">
        <f ca="1">_xlfn.XLOOKUP(OFFSET('Survey Data'!$A$2,A277,0),Key!A$2:A$5,Key!B$2:B$5,"")</f>
        <v/>
      </c>
      <c r="C277" s="15">
        <f ca="1">_xlfn.XLOOKUP(OFFSET('Survey Data'!B$2,$A277,0),Key!$D$2:$D$6,Key!$E$2:$E$6,-25)</f>
        <v>-25</v>
      </c>
      <c r="D277" s="15">
        <f ca="1">_xlfn.XLOOKUP(OFFSET('Survey Data'!C$2,$A277,0),Key!$D$2:$D$6,Key!$E$2:$E$6,-25)</f>
        <v>-25</v>
      </c>
      <c r="E277" s="15">
        <f ca="1">_xlfn.XLOOKUP(OFFSET('Survey Data'!D$2,$A277,0),Key!$D$2:$D$6,Key!$E$2:$E$6,-25)</f>
        <v>-25</v>
      </c>
      <c r="F277" s="15">
        <f ca="1">_xlfn.XLOOKUP(OFFSET('Survey Data'!E$2,$A277,0),Key!$D$2:$D$6,Key!$E$2:$E$6,-25)</f>
        <v>-25</v>
      </c>
      <c r="G277" s="15">
        <f ca="1">_xlfn.XLOOKUP(OFFSET('Survey Data'!F$2,$A277,0),Key!$D$2:$D$6,Key!$E$2:$E$6,-25)</f>
        <v>-25</v>
      </c>
      <c r="H277" s="15">
        <f ca="1">_xlfn.XLOOKUP(OFFSET('Survey Data'!G$2,$A277,0),Key!$D$2:$D$6,Key!$E$2:$E$6,-25)</f>
        <v>-25</v>
      </c>
      <c r="I277" s="15">
        <f ca="1">OFFSET('Survey Data'!$H$2,A277,0)</f>
        <v>0</v>
      </c>
      <c r="J277" s="15" t="str">
        <f ca="1">_xlfn.XLOOKUP(OFFSET('Survey Data'!$R$2,A277,0),Key!$G$2:$G$3,Key!$H$2:$H$3,"")</f>
        <v/>
      </c>
      <c r="L277">
        <f t="shared" ca="1" si="32"/>
        <v>-150</v>
      </c>
      <c r="M277">
        <f t="shared" ca="1" si="33"/>
        <v>0</v>
      </c>
      <c r="N277" t="e">
        <f ca="1">VLOOKUP(M277,Key!J$2:K$101,2,FALSE)</f>
        <v>#N/A</v>
      </c>
      <c r="O277" t="e" cm="1">
        <f t="array" ref="O277">_xlfn.IFS(COUNTIF('Survey Data'!J277:P277,"Yes")&gt;1,4,'Survey Data'!P277="Yes",1,'Survey Data'!L277="Yes",2,'Survey Data'!M277="Yes",3,'Survey Data'!J277="Yes",4,'Survey Data'!K277="Yes",4,'Survey Data'!N277="Yes",4)</f>
        <v>#N/A</v>
      </c>
      <c r="P277" t="e">
        <f t="shared" ca="1" si="34"/>
        <v>#N/A</v>
      </c>
      <c r="Q277">
        <f t="shared" ca="1" si="35"/>
        <v>1</v>
      </c>
      <c r="R277" t="b">
        <f t="shared" ca="1" si="36"/>
        <v>1</v>
      </c>
      <c r="S277" t="str">
        <f t="shared" ca="1" si="37"/>
        <v/>
      </c>
      <c r="T277" t="e">
        <f ca="1">_xlfn.XLOOKUP(P277,'Depression Treatment'!A$2:A$33,'Depression Treatment'!I$2:I$33,0)*S277</f>
        <v>#N/A</v>
      </c>
      <c r="U277">
        <f>IF(LEFT('Survey Data'!I277,8)="Employed",1,0)</f>
        <v>0</v>
      </c>
      <c r="V277" s="33" t="e">
        <f ca="1">S277*(U277*(T277*VLOOKUP(N277,'Depression Treatment'!F$38:I$41,3,FALSE)+(1-T277)*VLOOKUP(N277,'Depression Treatment'!F$38:I$41,4,FALSE))+(1-U277)*(T277*VLOOKUP(N277,'Depression Treatment'!F$43:I$46,3,FALSE)+(1-T277)*VLOOKUP(N277,'Depression Treatment'!F$43:I$46,4,FALSE)))</f>
        <v>#VALUE!</v>
      </c>
      <c r="W277" s="33">
        <f t="shared" ca="1" si="38"/>
        <v>0</v>
      </c>
    </row>
    <row r="278" spans="1:23" x14ac:dyDescent="0.3">
      <c r="A278">
        <f t="shared" si="39"/>
        <v>276</v>
      </c>
      <c r="B278" s="15" t="str">
        <f ca="1">_xlfn.XLOOKUP(OFFSET('Survey Data'!$A$2,A278,0),Key!A$2:A$5,Key!B$2:B$5,"")</f>
        <v/>
      </c>
      <c r="C278" s="15">
        <f ca="1">_xlfn.XLOOKUP(OFFSET('Survey Data'!B$2,$A278,0),Key!$D$2:$D$6,Key!$E$2:$E$6,-25)</f>
        <v>-25</v>
      </c>
      <c r="D278" s="15">
        <f ca="1">_xlfn.XLOOKUP(OFFSET('Survey Data'!C$2,$A278,0),Key!$D$2:$D$6,Key!$E$2:$E$6,-25)</f>
        <v>-25</v>
      </c>
      <c r="E278" s="15">
        <f ca="1">_xlfn.XLOOKUP(OFFSET('Survey Data'!D$2,$A278,0),Key!$D$2:$D$6,Key!$E$2:$E$6,-25)</f>
        <v>-25</v>
      </c>
      <c r="F278" s="15">
        <f ca="1">_xlfn.XLOOKUP(OFFSET('Survey Data'!E$2,$A278,0),Key!$D$2:$D$6,Key!$E$2:$E$6,-25)</f>
        <v>-25</v>
      </c>
      <c r="G278" s="15">
        <f ca="1">_xlfn.XLOOKUP(OFFSET('Survey Data'!F$2,$A278,0),Key!$D$2:$D$6,Key!$E$2:$E$6,-25)</f>
        <v>-25</v>
      </c>
      <c r="H278" s="15">
        <f ca="1">_xlfn.XLOOKUP(OFFSET('Survey Data'!G$2,$A278,0),Key!$D$2:$D$6,Key!$E$2:$E$6,-25)</f>
        <v>-25</v>
      </c>
      <c r="I278" s="15">
        <f ca="1">OFFSET('Survey Data'!$H$2,A278,0)</f>
        <v>0</v>
      </c>
      <c r="J278" s="15" t="str">
        <f ca="1">_xlfn.XLOOKUP(OFFSET('Survey Data'!$R$2,A278,0),Key!$G$2:$G$3,Key!$H$2:$H$3,"")</f>
        <v/>
      </c>
      <c r="L278">
        <f t="shared" ca="1" si="32"/>
        <v>-150</v>
      </c>
      <c r="M278">
        <f t="shared" ca="1" si="33"/>
        <v>0</v>
      </c>
      <c r="N278" t="e">
        <f ca="1">VLOOKUP(M278,Key!J$2:K$101,2,FALSE)</f>
        <v>#N/A</v>
      </c>
      <c r="O278" t="e" cm="1">
        <f t="array" ref="O278">_xlfn.IFS(COUNTIF('Survey Data'!J278:P278,"Yes")&gt;1,4,'Survey Data'!P278="Yes",1,'Survey Data'!L278="Yes",2,'Survey Data'!M278="Yes",3,'Survey Data'!J278="Yes",4,'Survey Data'!K278="Yes",4,'Survey Data'!N278="Yes",4)</f>
        <v>#N/A</v>
      </c>
      <c r="P278" t="e">
        <f t="shared" ca="1" si="34"/>
        <v>#N/A</v>
      </c>
      <c r="Q278">
        <f t="shared" ca="1" si="35"/>
        <v>1</v>
      </c>
      <c r="R278" t="b">
        <f t="shared" ca="1" si="36"/>
        <v>1</v>
      </c>
      <c r="S278" t="str">
        <f t="shared" ca="1" si="37"/>
        <v/>
      </c>
      <c r="T278" t="e">
        <f ca="1">_xlfn.XLOOKUP(P278,'Depression Treatment'!A$2:A$33,'Depression Treatment'!I$2:I$33,0)*S278</f>
        <v>#N/A</v>
      </c>
      <c r="U278">
        <f>IF(LEFT('Survey Data'!I278,8)="Employed",1,0)</f>
        <v>0</v>
      </c>
      <c r="V278" s="33" t="e">
        <f ca="1">S278*(U278*(T278*VLOOKUP(N278,'Depression Treatment'!F$38:I$41,3,FALSE)+(1-T278)*VLOOKUP(N278,'Depression Treatment'!F$38:I$41,4,FALSE))+(1-U278)*(T278*VLOOKUP(N278,'Depression Treatment'!F$43:I$46,3,FALSE)+(1-T278)*VLOOKUP(N278,'Depression Treatment'!F$43:I$46,4,FALSE)))</f>
        <v>#VALUE!</v>
      </c>
      <c r="W278" s="33">
        <f t="shared" ca="1" si="38"/>
        <v>0</v>
      </c>
    </row>
    <row r="279" spans="1:23" x14ac:dyDescent="0.3">
      <c r="A279">
        <f t="shared" si="39"/>
        <v>277</v>
      </c>
      <c r="B279" s="15" t="str">
        <f ca="1">_xlfn.XLOOKUP(OFFSET('Survey Data'!$A$2,A279,0),Key!A$2:A$5,Key!B$2:B$5,"")</f>
        <v/>
      </c>
      <c r="C279" s="15">
        <f ca="1">_xlfn.XLOOKUP(OFFSET('Survey Data'!B$2,$A279,0),Key!$D$2:$D$6,Key!$E$2:$E$6,-25)</f>
        <v>-25</v>
      </c>
      <c r="D279" s="15">
        <f ca="1">_xlfn.XLOOKUP(OFFSET('Survey Data'!C$2,$A279,0),Key!$D$2:$D$6,Key!$E$2:$E$6,-25)</f>
        <v>-25</v>
      </c>
      <c r="E279" s="15">
        <f ca="1">_xlfn.XLOOKUP(OFFSET('Survey Data'!D$2,$A279,0),Key!$D$2:$D$6,Key!$E$2:$E$6,-25)</f>
        <v>-25</v>
      </c>
      <c r="F279" s="15">
        <f ca="1">_xlfn.XLOOKUP(OFFSET('Survey Data'!E$2,$A279,0),Key!$D$2:$D$6,Key!$E$2:$E$6,-25)</f>
        <v>-25</v>
      </c>
      <c r="G279" s="15">
        <f ca="1">_xlfn.XLOOKUP(OFFSET('Survey Data'!F$2,$A279,0),Key!$D$2:$D$6,Key!$E$2:$E$6,-25)</f>
        <v>-25</v>
      </c>
      <c r="H279" s="15">
        <f ca="1">_xlfn.XLOOKUP(OFFSET('Survey Data'!G$2,$A279,0),Key!$D$2:$D$6,Key!$E$2:$E$6,-25)</f>
        <v>-25</v>
      </c>
      <c r="I279" s="15">
        <f ca="1">OFFSET('Survey Data'!$H$2,A279,0)</f>
        <v>0</v>
      </c>
      <c r="J279" s="15" t="str">
        <f ca="1">_xlfn.XLOOKUP(OFFSET('Survey Data'!$R$2,A279,0),Key!$G$2:$G$3,Key!$H$2:$H$3,"")</f>
        <v/>
      </c>
      <c r="L279">
        <f t="shared" ca="1" si="32"/>
        <v>-150</v>
      </c>
      <c r="M279">
        <f t="shared" ca="1" si="33"/>
        <v>0</v>
      </c>
      <c r="N279" t="e">
        <f ca="1">VLOOKUP(M279,Key!J$2:K$101,2,FALSE)</f>
        <v>#N/A</v>
      </c>
      <c r="O279" t="e" cm="1">
        <f t="array" ref="O279">_xlfn.IFS(COUNTIF('Survey Data'!J279:P279,"Yes")&gt;1,4,'Survey Data'!P279="Yes",1,'Survey Data'!L279="Yes",2,'Survey Data'!M279="Yes",3,'Survey Data'!J279="Yes",4,'Survey Data'!K279="Yes",4,'Survey Data'!N279="Yes",4)</f>
        <v>#N/A</v>
      </c>
      <c r="P279" t="e">
        <f t="shared" ca="1" si="34"/>
        <v>#N/A</v>
      </c>
      <c r="Q279">
        <f t="shared" ca="1" si="35"/>
        <v>1</v>
      </c>
      <c r="R279" t="b">
        <f t="shared" ca="1" si="36"/>
        <v>1</v>
      </c>
      <c r="S279" t="str">
        <f t="shared" ca="1" si="37"/>
        <v/>
      </c>
      <c r="T279" t="e">
        <f ca="1">_xlfn.XLOOKUP(P279,'Depression Treatment'!A$2:A$33,'Depression Treatment'!I$2:I$33,0)*S279</f>
        <v>#N/A</v>
      </c>
      <c r="U279">
        <f>IF(LEFT('Survey Data'!I279,8)="Employed",1,0)</f>
        <v>0</v>
      </c>
      <c r="V279" s="33" t="e">
        <f ca="1">S279*(U279*(T279*VLOOKUP(N279,'Depression Treatment'!F$38:I$41,3,FALSE)+(1-T279)*VLOOKUP(N279,'Depression Treatment'!F$38:I$41,4,FALSE))+(1-U279)*(T279*VLOOKUP(N279,'Depression Treatment'!F$43:I$46,3,FALSE)+(1-T279)*VLOOKUP(N279,'Depression Treatment'!F$43:I$46,4,FALSE)))</f>
        <v>#VALUE!</v>
      </c>
      <c r="W279" s="33">
        <f t="shared" ca="1" si="38"/>
        <v>0</v>
      </c>
    </row>
    <row r="280" spans="1:23" x14ac:dyDescent="0.3">
      <c r="A280">
        <f t="shared" si="39"/>
        <v>278</v>
      </c>
      <c r="B280" s="15" t="str">
        <f ca="1">_xlfn.XLOOKUP(OFFSET('Survey Data'!$A$2,A280,0),Key!A$2:A$5,Key!B$2:B$5,"")</f>
        <v/>
      </c>
      <c r="C280" s="15">
        <f ca="1">_xlfn.XLOOKUP(OFFSET('Survey Data'!B$2,$A280,0),Key!$D$2:$D$6,Key!$E$2:$E$6,-25)</f>
        <v>-25</v>
      </c>
      <c r="D280" s="15">
        <f ca="1">_xlfn.XLOOKUP(OFFSET('Survey Data'!C$2,$A280,0),Key!$D$2:$D$6,Key!$E$2:$E$6,-25)</f>
        <v>-25</v>
      </c>
      <c r="E280" s="15">
        <f ca="1">_xlfn.XLOOKUP(OFFSET('Survey Data'!D$2,$A280,0),Key!$D$2:$D$6,Key!$E$2:$E$6,-25)</f>
        <v>-25</v>
      </c>
      <c r="F280" s="15">
        <f ca="1">_xlfn.XLOOKUP(OFFSET('Survey Data'!E$2,$A280,0),Key!$D$2:$D$6,Key!$E$2:$E$6,-25)</f>
        <v>-25</v>
      </c>
      <c r="G280" s="15">
        <f ca="1">_xlfn.XLOOKUP(OFFSET('Survey Data'!F$2,$A280,0),Key!$D$2:$D$6,Key!$E$2:$E$6,-25)</f>
        <v>-25</v>
      </c>
      <c r="H280" s="15">
        <f ca="1">_xlfn.XLOOKUP(OFFSET('Survey Data'!G$2,$A280,0),Key!$D$2:$D$6,Key!$E$2:$E$6,-25)</f>
        <v>-25</v>
      </c>
      <c r="I280" s="15">
        <f ca="1">OFFSET('Survey Data'!$H$2,A280,0)</f>
        <v>0</v>
      </c>
      <c r="J280" s="15" t="str">
        <f ca="1">_xlfn.XLOOKUP(OFFSET('Survey Data'!$R$2,A280,0),Key!$G$2:$G$3,Key!$H$2:$H$3,"")</f>
        <v/>
      </c>
      <c r="L280">
        <f t="shared" ca="1" si="32"/>
        <v>-150</v>
      </c>
      <c r="M280">
        <f t="shared" ca="1" si="33"/>
        <v>0</v>
      </c>
      <c r="N280" t="e">
        <f ca="1">VLOOKUP(M280,Key!J$2:K$101,2,FALSE)</f>
        <v>#N/A</v>
      </c>
      <c r="O280" t="e" cm="1">
        <f t="array" ref="O280">_xlfn.IFS(COUNTIF('Survey Data'!J280:P280,"Yes")&gt;1,4,'Survey Data'!P280="Yes",1,'Survey Data'!L280="Yes",2,'Survey Data'!M280="Yes",3,'Survey Data'!J280="Yes",4,'Survey Data'!K280="Yes",4,'Survey Data'!N280="Yes",4)</f>
        <v>#N/A</v>
      </c>
      <c r="P280" t="e">
        <f t="shared" ca="1" si="34"/>
        <v>#N/A</v>
      </c>
      <c r="Q280">
        <f t="shared" ca="1" si="35"/>
        <v>1</v>
      </c>
      <c r="R280" t="b">
        <f t="shared" ca="1" si="36"/>
        <v>1</v>
      </c>
      <c r="S280" t="str">
        <f t="shared" ca="1" si="37"/>
        <v/>
      </c>
      <c r="T280" t="e">
        <f ca="1">_xlfn.XLOOKUP(P280,'Depression Treatment'!A$2:A$33,'Depression Treatment'!I$2:I$33,0)*S280</f>
        <v>#N/A</v>
      </c>
      <c r="U280">
        <f>IF(LEFT('Survey Data'!I280,8)="Employed",1,0)</f>
        <v>0</v>
      </c>
      <c r="V280" s="33" t="e">
        <f ca="1">S280*(U280*(T280*VLOOKUP(N280,'Depression Treatment'!F$38:I$41,3,FALSE)+(1-T280)*VLOOKUP(N280,'Depression Treatment'!F$38:I$41,4,FALSE))+(1-U280)*(T280*VLOOKUP(N280,'Depression Treatment'!F$43:I$46,3,FALSE)+(1-T280)*VLOOKUP(N280,'Depression Treatment'!F$43:I$46,4,FALSE)))</f>
        <v>#VALUE!</v>
      </c>
      <c r="W280" s="33">
        <f t="shared" ca="1" si="38"/>
        <v>0</v>
      </c>
    </row>
    <row r="281" spans="1:23" x14ac:dyDescent="0.3">
      <c r="A281">
        <f t="shared" si="39"/>
        <v>279</v>
      </c>
      <c r="B281" s="15" t="str">
        <f ca="1">_xlfn.XLOOKUP(OFFSET('Survey Data'!$A$2,A281,0),Key!A$2:A$5,Key!B$2:B$5,"")</f>
        <v/>
      </c>
      <c r="C281" s="15">
        <f ca="1">_xlfn.XLOOKUP(OFFSET('Survey Data'!B$2,$A281,0),Key!$D$2:$D$6,Key!$E$2:$E$6,-25)</f>
        <v>-25</v>
      </c>
      <c r="D281" s="15">
        <f ca="1">_xlfn.XLOOKUP(OFFSET('Survey Data'!C$2,$A281,0),Key!$D$2:$D$6,Key!$E$2:$E$6,-25)</f>
        <v>-25</v>
      </c>
      <c r="E281" s="15">
        <f ca="1">_xlfn.XLOOKUP(OFFSET('Survey Data'!D$2,$A281,0),Key!$D$2:$D$6,Key!$E$2:$E$6,-25)</f>
        <v>-25</v>
      </c>
      <c r="F281" s="15">
        <f ca="1">_xlfn.XLOOKUP(OFFSET('Survey Data'!E$2,$A281,0),Key!$D$2:$D$6,Key!$E$2:$E$6,-25)</f>
        <v>-25</v>
      </c>
      <c r="G281" s="15">
        <f ca="1">_xlfn.XLOOKUP(OFFSET('Survey Data'!F$2,$A281,0),Key!$D$2:$D$6,Key!$E$2:$E$6,-25)</f>
        <v>-25</v>
      </c>
      <c r="H281" s="15">
        <f ca="1">_xlfn.XLOOKUP(OFFSET('Survey Data'!G$2,$A281,0),Key!$D$2:$D$6,Key!$E$2:$E$6,-25)</f>
        <v>-25</v>
      </c>
      <c r="I281" s="15">
        <f ca="1">OFFSET('Survey Data'!$H$2,A281,0)</f>
        <v>0</v>
      </c>
      <c r="J281" s="15" t="str">
        <f ca="1">_xlfn.XLOOKUP(OFFSET('Survey Data'!$R$2,A281,0),Key!$G$2:$G$3,Key!$H$2:$H$3,"")</f>
        <v/>
      </c>
      <c r="L281">
        <f t="shared" ca="1" si="32"/>
        <v>-150</v>
      </c>
      <c r="M281">
        <f t="shared" ca="1" si="33"/>
        <v>0</v>
      </c>
      <c r="N281" t="e">
        <f ca="1">VLOOKUP(M281,Key!J$2:K$101,2,FALSE)</f>
        <v>#N/A</v>
      </c>
      <c r="O281" t="e" cm="1">
        <f t="array" ref="O281">_xlfn.IFS(COUNTIF('Survey Data'!J281:P281,"Yes")&gt;1,4,'Survey Data'!P281="Yes",1,'Survey Data'!L281="Yes",2,'Survey Data'!M281="Yes",3,'Survey Data'!J281="Yes",4,'Survey Data'!K281="Yes",4,'Survey Data'!N281="Yes",4)</f>
        <v>#N/A</v>
      </c>
      <c r="P281" t="e">
        <f t="shared" ca="1" si="34"/>
        <v>#N/A</v>
      </c>
      <c r="Q281">
        <f t="shared" ca="1" si="35"/>
        <v>1</v>
      </c>
      <c r="R281" t="b">
        <f t="shared" ca="1" si="36"/>
        <v>1</v>
      </c>
      <c r="S281" t="str">
        <f t="shared" ca="1" si="37"/>
        <v/>
      </c>
      <c r="T281" t="e">
        <f ca="1">_xlfn.XLOOKUP(P281,'Depression Treatment'!A$2:A$33,'Depression Treatment'!I$2:I$33,0)*S281</f>
        <v>#N/A</v>
      </c>
      <c r="U281">
        <f>IF(LEFT('Survey Data'!I281,8)="Employed",1,0)</f>
        <v>0</v>
      </c>
      <c r="V281" s="33" t="e">
        <f ca="1">S281*(U281*(T281*VLOOKUP(N281,'Depression Treatment'!F$38:I$41,3,FALSE)+(1-T281)*VLOOKUP(N281,'Depression Treatment'!F$38:I$41,4,FALSE))+(1-U281)*(T281*VLOOKUP(N281,'Depression Treatment'!F$43:I$46,3,FALSE)+(1-T281)*VLOOKUP(N281,'Depression Treatment'!F$43:I$46,4,FALSE)))</f>
        <v>#VALUE!</v>
      </c>
      <c r="W281" s="33">
        <f t="shared" ca="1" si="38"/>
        <v>0</v>
      </c>
    </row>
    <row r="282" spans="1:23" x14ac:dyDescent="0.3">
      <c r="A282">
        <f t="shared" si="39"/>
        <v>280</v>
      </c>
      <c r="B282" s="15" t="str">
        <f ca="1">_xlfn.XLOOKUP(OFFSET('Survey Data'!$A$2,A282,0),Key!A$2:A$5,Key!B$2:B$5,"")</f>
        <v/>
      </c>
      <c r="C282" s="15">
        <f ca="1">_xlfn.XLOOKUP(OFFSET('Survey Data'!B$2,$A282,0),Key!$D$2:$D$6,Key!$E$2:$E$6,-25)</f>
        <v>-25</v>
      </c>
      <c r="D282" s="15">
        <f ca="1">_xlfn.XLOOKUP(OFFSET('Survey Data'!C$2,$A282,0),Key!$D$2:$D$6,Key!$E$2:$E$6,-25)</f>
        <v>-25</v>
      </c>
      <c r="E282" s="15">
        <f ca="1">_xlfn.XLOOKUP(OFFSET('Survey Data'!D$2,$A282,0),Key!$D$2:$D$6,Key!$E$2:$E$6,-25)</f>
        <v>-25</v>
      </c>
      <c r="F282" s="15">
        <f ca="1">_xlfn.XLOOKUP(OFFSET('Survey Data'!E$2,$A282,0),Key!$D$2:$D$6,Key!$E$2:$E$6,-25)</f>
        <v>-25</v>
      </c>
      <c r="G282" s="15">
        <f ca="1">_xlfn.XLOOKUP(OFFSET('Survey Data'!F$2,$A282,0),Key!$D$2:$D$6,Key!$E$2:$E$6,-25)</f>
        <v>-25</v>
      </c>
      <c r="H282" s="15">
        <f ca="1">_xlfn.XLOOKUP(OFFSET('Survey Data'!G$2,$A282,0),Key!$D$2:$D$6,Key!$E$2:$E$6,-25)</f>
        <v>-25</v>
      </c>
      <c r="I282" s="15">
        <f ca="1">OFFSET('Survey Data'!$H$2,A282,0)</f>
        <v>0</v>
      </c>
      <c r="J282" s="15" t="str">
        <f ca="1">_xlfn.XLOOKUP(OFFSET('Survey Data'!$R$2,A282,0),Key!$G$2:$G$3,Key!$H$2:$H$3,"")</f>
        <v/>
      </c>
      <c r="L282">
        <f t="shared" ca="1" si="32"/>
        <v>-150</v>
      </c>
      <c r="M282">
        <f t="shared" ca="1" si="33"/>
        <v>0</v>
      </c>
      <c r="N282" t="e">
        <f ca="1">VLOOKUP(M282,Key!J$2:K$101,2,FALSE)</f>
        <v>#N/A</v>
      </c>
      <c r="O282" t="e" cm="1">
        <f t="array" ref="O282">_xlfn.IFS(COUNTIF('Survey Data'!J282:P282,"Yes")&gt;1,4,'Survey Data'!P282="Yes",1,'Survey Data'!L282="Yes",2,'Survey Data'!M282="Yes",3,'Survey Data'!J282="Yes",4,'Survey Data'!K282="Yes",4,'Survey Data'!N282="Yes",4)</f>
        <v>#N/A</v>
      </c>
      <c r="P282" t="e">
        <f t="shared" ca="1" si="34"/>
        <v>#N/A</v>
      </c>
      <c r="Q282">
        <f t="shared" ca="1" si="35"/>
        <v>1</v>
      </c>
      <c r="R282" t="b">
        <f t="shared" ca="1" si="36"/>
        <v>1</v>
      </c>
      <c r="S282" t="str">
        <f t="shared" ca="1" si="37"/>
        <v/>
      </c>
      <c r="T282" t="e">
        <f ca="1">_xlfn.XLOOKUP(P282,'Depression Treatment'!A$2:A$33,'Depression Treatment'!I$2:I$33,0)*S282</f>
        <v>#N/A</v>
      </c>
      <c r="U282">
        <f>IF(LEFT('Survey Data'!I282,8)="Employed",1,0)</f>
        <v>0</v>
      </c>
      <c r="V282" s="33" t="e">
        <f ca="1">S282*(U282*(T282*VLOOKUP(N282,'Depression Treatment'!F$38:I$41,3,FALSE)+(1-T282)*VLOOKUP(N282,'Depression Treatment'!F$38:I$41,4,FALSE))+(1-U282)*(T282*VLOOKUP(N282,'Depression Treatment'!F$43:I$46,3,FALSE)+(1-T282)*VLOOKUP(N282,'Depression Treatment'!F$43:I$46,4,FALSE)))</f>
        <v>#VALUE!</v>
      </c>
      <c r="W282" s="33">
        <f t="shared" ca="1" si="38"/>
        <v>0</v>
      </c>
    </row>
    <row r="283" spans="1:23" x14ac:dyDescent="0.3">
      <c r="A283">
        <f t="shared" si="39"/>
        <v>281</v>
      </c>
      <c r="B283" s="15" t="str">
        <f ca="1">_xlfn.XLOOKUP(OFFSET('Survey Data'!$A$2,A283,0),Key!A$2:A$5,Key!B$2:B$5,"")</f>
        <v/>
      </c>
      <c r="C283" s="15">
        <f ca="1">_xlfn.XLOOKUP(OFFSET('Survey Data'!B$2,$A283,0),Key!$D$2:$D$6,Key!$E$2:$E$6,-25)</f>
        <v>-25</v>
      </c>
      <c r="D283" s="15">
        <f ca="1">_xlfn.XLOOKUP(OFFSET('Survey Data'!C$2,$A283,0),Key!$D$2:$D$6,Key!$E$2:$E$6,-25)</f>
        <v>-25</v>
      </c>
      <c r="E283" s="15">
        <f ca="1">_xlfn.XLOOKUP(OFFSET('Survey Data'!D$2,$A283,0),Key!$D$2:$D$6,Key!$E$2:$E$6,-25)</f>
        <v>-25</v>
      </c>
      <c r="F283" s="15">
        <f ca="1">_xlfn.XLOOKUP(OFFSET('Survey Data'!E$2,$A283,0),Key!$D$2:$D$6,Key!$E$2:$E$6,-25)</f>
        <v>-25</v>
      </c>
      <c r="G283" s="15">
        <f ca="1">_xlfn.XLOOKUP(OFFSET('Survey Data'!F$2,$A283,0),Key!$D$2:$D$6,Key!$E$2:$E$6,-25)</f>
        <v>-25</v>
      </c>
      <c r="H283" s="15">
        <f ca="1">_xlfn.XLOOKUP(OFFSET('Survey Data'!G$2,$A283,0),Key!$D$2:$D$6,Key!$E$2:$E$6,-25)</f>
        <v>-25</v>
      </c>
      <c r="I283" s="15">
        <f ca="1">OFFSET('Survey Data'!$H$2,A283,0)</f>
        <v>0</v>
      </c>
      <c r="J283" s="15" t="str">
        <f ca="1">_xlfn.XLOOKUP(OFFSET('Survey Data'!$R$2,A283,0),Key!$G$2:$G$3,Key!$H$2:$H$3,"")</f>
        <v/>
      </c>
      <c r="L283">
        <f t="shared" ca="1" si="32"/>
        <v>-150</v>
      </c>
      <c r="M283">
        <f t="shared" ca="1" si="33"/>
        <v>0</v>
      </c>
      <c r="N283" t="e">
        <f ca="1">VLOOKUP(M283,Key!J$2:K$101,2,FALSE)</f>
        <v>#N/A</v>
      </c>
      <c r="O283" t="e" cm="1">
        <f t="array" ref="O283">_xlfn.IFS(COUNTIF('Survey Data'!J283:P283,"Yes")&gt;1,4,'Survey Data'!P283="Yes",1,'Survey Data'!L283="Yes",2,'Survey Data'!M283="Yes",3,'Survey Data'!J283="Yes",4,'Survey Data'!K283="Yes",4,'Survey Data'!N283="Yes",4)</f>
        <v>#N/A</v>
      </c>
      <c r="P283" t="e">
        <f t="shared" ca="1" si="34"/>
        <v>#N/A</v>
      </c>
      <c r="Q283">
        <f t="shared" ca="1" si="35"/>
        <v>1</v>
      </c>
      <c r="R283" t="b">
        <f t="shared" ca="1" si="36"/>
        <v>1</v>
      </c>
      <c r="S283" t="str">
        <f t="shared" ca="1" si="37"/>
        <v/>
      </c>
      <c r="T283" t="e">
        <f ca="1">_xlfn.XLOOKUP(P283,'Depression Treatment'!A$2:A$33,'Depression Treatment'!I$2:I$33,0)*S283</f>
        <v>#N/A</v>
      </c>
      <c r="U283">
        <f>IF(LEFT('Survey Data'!I283,8)="Employed",1,0)</f>
        <v>0</v>
      </c>
      <c r="V283" s="33" t="e">
        <f ca="1">S283*(U283*(T283*VLOOKUP(N283,'Depression Treatment'!F$38:I$41,3,FALSE)+(1-T283)*VLOOKUP(N283,'Depression Treatment'!F$38:I$41,4,FALSE))+(1-U283)*(T283*VLOOKUP(N283,'Depression Treatment'!F$43:I$46,3,FALSE)+(1-T283)*VLOOKUP(N283,'Depression Treatment'!F$43:I$46,4,FALSE)))</f>
        <v>#VALUE!</v>
      </c>
      <c r="W283" s="33">
        <f t="shared" ca="1" si="38"/>
        <v>0</v>
      </c>
    </row>
    <row r="284" spans="1:23" x14ac:dyDescent="0.3">
      <c r="A284">
        <f t="shared" si="39"/>
        <v>282</v>
      </c>
      <c r="B284" s="15" t="str">
        <f ca="1">_xlfn.XLOOKUP(OFFSET('Survey Data'!$A$2,A284,0),Key!A$2:A$5,Key!B$2:B$5,"")</f>
        <v/>
      </c>
      <c r="C284" s="15">
        <f ca="1">_xlfn.XLOOKUP(OFFSET('Survey Data'!B$2,$A284,0),Key!$D$2:$D$6,Key!$E$2:$E$6,-25)</f>
        <v>-25</v>
      </c>
      <c r="D284" s="15">
        <f ca="1">_xlfn.XLOOKUP(OFFSET('Survey Data'!C$2,$A284,0),Key!$D$2:$D$6,Key!$E$2:$E$6,-25)</f>
        <v>-25</v>
      </c>
      <c r="E284" s="15">
        <f ca="1">_xlfn.XLOOKUP(OFFSET('Survey Data'!D$2,$A284,0),Key!$D$2:$D$6,Key!$E$2:$E$6,-25)</f>
        <v>-25</v>
      </c>
      <c r="F284" s="15">
        <f ca="1">_xlfn.XLOOKUP(OFFSET('Survey Data'!E$2,$A284,0),Key!$D$2:$D$6,Key!$E$2:$E$6,-25)</f>
        <v>-25</v>
      </c>
      <c r="G284" s="15">
        <f ca="1">_xlfn.XLOOKUP(OFFSET('Survey Data'!F$2,$A284,0),Key!$D$2:$D$6,Key!$E$2:$E$6,-25)</f>
        <v>-25</v>
      </c>
      <c r="H284" s="15">
        <f ca="1">_xlfn.XLOOKUP(OFFSET('Survey Data'!G$2,$A284,0),Key!$D$2:$D$6,Key!$E$2:$E$6,-25)</f>
        <v>-25</v>
      </c>
      <c r="I284" s="15">
        <f ca="1">OFFSET('Survey Data'!$H$2,A284,0)</f>
        <v>0</v>
      </c>
      <c r="J284" s="15" t="str">
        <f ca="1">_xlfn.XLOOKUP(OFFSET('Survey Data'!$R$2,A284,0),Key!$G$2:$G$3,Key!$H$2:$H$3,"")</f>
        <v/>
      </c>
      <c r="L284">
        <f t="shared" ca="1" si="32"/>
        <v>-150</v>
      </c>
      <c r="M284">
        <f t="shared" ca="1" si="33"/>
        <v>0</v>
      </c>
      <c r="N284" t="e">
        <f ca="1">VLOOKUP(M284,Key!J$2:K$101,2,FALSE)</f>
        <v>#N/A</v>
      </c>
      <c r="O284" t="e" cm="1">
        <f t="array" ref="O284">_xlfn.IFS(COUNTIF('Survey Data'!J284:P284,"Yes")&gt;1,4,'Survey Data'!P284="Yes",1,'Survey Data'!L284="Yes",2,'Survey Data'!M284="Yes",3,'Survey Data'!J284="Yes",4,'Survey Data'!K284="Yes",4,'Survey Data'!N284="Yes",4)</f>
        <v>#N/A</v>
      </c>
      <c r="P284" t="e">
        <f t="shared" ca="1" si="34"/>
        <v>#N/A</v>
      </c>
      <c r="Q284">
        <f t="shared" ca="1" si="35"/>
        <v>1</v>
      </c>
      <c r="R284" t="b">
        <f t="shared" ca="1" si="36"/>
        <v>1</v>
      </c>
      <c r="S284" t="str">
        <f t="shared" ca="1" si="37"/>
        <v/>
      </c>
      <c r="T284" t="e">
        <f ca="1">_xlfn.XLOOKUP(P284,'Depression Treatment'!A$2:A$33,'Depression Treatment'!I$2:I$33,0)*S284</f>
        <v>#N/A</v>
      </c>
      <c r="U284">
        <f>IF(LEFT('Survey Data'!I284,8)="Employed",1,0)</f>
        <v>0</v>
      </c>
      <c r="V284" s="33" t="e">
        <f ca="1">S284*(U284*(T284*VLOOKUP(N284,'Depression Treatment'!F$38:I$41,3,FALSE)+(1-T284)*VLOOKUP(N284,'Depression Treatment'!F$38:I$41,4,FALSE))+(1-U284)*(T284*VLOOKUP(N284,'Depression Treatment'!F$43:I$46,3,FALSE)+(1-T284)*VLOOKUP(N284,'Depression Treatment'!F$43:I$46,4,FALSE)))</f>
        <v>#VALUE!</v>
      </c>
      <c r="W284" s="33">
        <f t="shared" ca="1" si="38"/>
        <v>0</v>
      </c>
    </row>
    <row r="285" spans="1:23" x14ac:dyDescent="0.3">
      <c r="A285">
        <f t="shared" si="39"/>
        <v>283</v>
      </c>
      <c r="B285" s="15" t="str">
        <f ca="1">_xlfn.XLOOKUP(OFFSET('Survey Data'!$A$2,A285,0),Key!A$2:A$5,Key!B$2:B$5,"")</f>
        <v/>
      </c>
      <c r="C285" s="15">
        <f ca="1">_xlfn.XLOOKUP(OFFSET('Survey Data'!B$2,$A285,0),Key!$D$2:$D$6,Key!$E$2:$E$6,-25)</f>
        <v>-25</v>
      </c>
      <c r="D285" s="15">
        <f ca="1">_xlfn.XLOOKUP(OFFSET('Survey Data'!C$2,$A285,0),Key!$D$2:$D$6,Key!$E$2:$E$6,-25)</f>
        <v>-25</v>
      </c>
      <c r="E285" s="15">
        <f ca="1">_xlfn.XLOOKUP(OFFSET('Survey Data'!D$2,$A285,0),Key!$D$2:$D$6,Key!$E$2:$E$6,-25)</f>
        <v>-25</v>
      </c>
      <c r="F285" s="15">
        <f ca="1">_xlfn.XLOOKUP(OFFSET('Survey Data'!E$2,$A285,0),Key!$D$2:$D$6,Key!$E$2:$E$6,-25)</f>
        <v>-25</v>
      </c>
      <c r="G285" s="15">
        <f ca="1">_xlfn.XLOOKUP(OFFSET('Survey Data'!F$2,$A285,0),Key!$D$2:$D$6,Key!$E$2:$E$6,-25)</f>
        <v>-25</v>
      </c>
      <c r="H285" s="15">
        <f ca="1">_xlfn.XLOOKUP(OFFSET('Survey Data'!G$2,$A285,0),Key!$D$2:$D$6,Key!$E$2:$E$6,-25)</f>
        <v>-25</v>
      </c>
      <c r="I285" s="15">
        <f ca="1">OFFSET('Survey Data'!$H$2,A285,0)</f>
        <v>0</v>
      </c>
      <c r="J285" s="15" t="str">
        <f ca="1">_xlfn.XLOOKUP(OFFSET('Survey Data'!$R$2,A285,0),Key!$G$2:$G$3,Key!$H$2:$H$3,"")</f>
        <v/>
      </c>
      <c r="L285">
        <f t="shared" ca="1" si="32"/>
        <v>-150</v>
      </c>
      <c r="M285">
        <f t="shared" ca="1" si="33"/>
        <v>0</v>
      </c>
      <c r="N285" t="e">
        <f ca="1">VLOOKUP(M285,Key!J$2:K$101,2,FALSE)</f>
        <v>#N/A</v>
      </c>
      <c r="O285" t="e" cm="1">
        <f t="array" ref="O285">_xlfn.IFS(COUNTIF('Survey Data'!J285:P285,"Yes")&gt;1,4,'Survey Data'!P285="Yes",1,'Survey Data'!L285="Yes",2,'Survey Data'!M285="Yes",3,'Survey Data'!J285="Yes",4,'Survey Data'!K285="Yes",4,'Survey Data'!N285="Yes",4)</f>
        <v>#N/A</v>
      </c>
      <c r="P285" t="e">
        <f t="shared" ca="1" si="34"/>
        <v>#N/A</v>
      </c>
      <c r="Q285">
        <f t="shared" ca="1" si="35"/>
        <v>1</v>
      </c>
      <c r="R285" t="b">
        <f t="shared" ca="1" si="36"/>
        <v>1</v>
      </c>
      <c r="S285" t="str">
        <f t="shared" ca="1" si="37"/>
        <v/>
      </c>
      <c r="T285" t="e">
        <f ca="1">_xlfn.XLOOKUP(P285,'Depression Treatment'!A$2:A$33,'Depression Treatment'!I$2:I$33,0)*S285</f>
        <v>#N/A</v>
      </c>
      <c r="U285">
        <f>IF(LEFT('Survey Data'!I285,8)="Employed",1,0)</f>
        <v>0</v>
      </c>
      <c r="V285" s="33" t="e">
        <f ca="1">S285*(U285*(T285*VLOOKUP(N285,'Depression Treatment'!F$38:I$41,3,FALSE)+(1-T285)*VLOOKUP(N285,'Depression Treatment'!F$38:I$41,4,FALSE))+(1-U285)*(T285*VLOOKUP(N285,'Depression Treatment'!F$43:I$46,3,FALSE)+(1-T285)*VLOOKUP(N285,'Depression Treatment'!F$43:I$46,4,FALSE)))</f>
        <v>#VALUE!</v>
      </c>
      <c r="W285" s="33">
        <f t="shared" ca="1" si="38"/>
        <v>0</v>
      </c>
    </row>
    <row r="286" spans="1:23" x14ac:dyDescent="0.3">
      <c r="A286">
        <f t="shared" si="39"/>
        <v>284</v>
      </c>
      <c r="B286" s="15" t="str">
        <f ca="1">_xlfn.XLOOKUP(OFFSET('Survey Data'!$A$2,A286,0),Key!A$2:A$5,Key!B$2:B$5,"")</f>
        <v/>
      </c>
      <c r="C286" s="15">
        <f ca="1">_xlfn.XLOOKUP(OFFSET('Survey Data'!B$2,$A286,0),Key!$D$2:$D$6,Key!$E$2:$E$6,-25)</f>
        <v>-25</v>
      </c>
      <c r="D286" s="15">
        <f ca="1">_xlfn.XLOOKUP(OFFSET('Survey Data'!C$2,$A286,0),Key!$D$2:$D$6,Key!$E$2:$E$6,-25)</f>
        <v>-25</v>
      </c>
      <c r="E286" s="15">
        <f ca="1">_xlfn.XLOOKUP(OFFSET('Survey Data'!D$2,$A286,0),Key!$D$2:$D$6,Key!$E$2:$E$6,-25)</f>
        <v>-25</v>
      </c>
      <c r="F286" s="15">
        <f ca="1">_xlfn.XLOOKUP(OFFSET('Survey Data'!E$2,$A286,0),Key!$D$2:$D$6,Key!$E$2:$E$6,-25)</f>
        <v>-25</v>
      </c>
      <c r="G286" s="15">
        <f ca="1">_xlfn.XLOOKUP(OFFSET('Survey Data'!F$2,$A286,0),Key!$D$2:$D$6,Key!$E$2:$E$6,-25)</f>
        <v>-25</v>
      </c>
      <c r="H286" s="15">
        <f ca="1">_xlfn.XLOOKUP(OFFSET('Survey Data'!G$2,$A286,0),Key!$D$2:$D$6,Key!$E$2:$E$6,-25)</f>
        <v>-25</v>
      </c>
      <c r="I286" s="15">
        <f ca="1">OFFSET('Survey Data'!$H$2,A286,0)</f>
        <v>0</v>
      </c>
      <c r="J286" s="15" t="str">
        <f ca="1">_xlfn.XLOOKUP(OFFSET('Survey Data'!$R$2,A286,0),Key!$G$2:$G$3,Key!$H$2:$H$3,"")</f>
        <v/>
      </c>
      <c r="L286">
        <f t="shared" ca="1" si="32"/>
        <v>-150</v>
      </c>
      <c r="M286">
        <f t="shared" ca="1" si="33"/>
        <v>0</v>
      </c>
      <c r="N286" t="e">
        <f ca="1">VLOOKUP(M286,Key!J$2:K$101,2,FALSE)</f>
        <v>#N/A</v>
      </c>
      <c r="O286" t="e" cm="1">
        <f t="array" ref="O286">_xlfn.IFS(COUNTIF('Survey Data'!J286:P286,"Yes")&gt;1,4,'Survey Data'!P286="Yes",1,'Survey Data'!L286="Yes",2,'Survey Data'!M286="Yes",3,'Survey Data'!J286="Yes",4,'Survey Data'!K286="Yes",4,'Survey Data'!N286="Yes",4)</f>
        <v>#N/A</v>
      </c>
      <c r="P286" t="e">
        <f t="shared" ca="1" si="34"/>
        <v>#N/A</v>
      </c>
      <c r="Q286">
        <f t="shared" ca="1" si="35"/>
        <v>1</v>
      </c>
      <c r="R286" t="b">
        <f t="shared" ca="1" si="36"/>
        <v>1</v>
      </c>
      <c r="S286" t="str">
        <f t="shared" ca="1" si="37"/>
        <v/>
      </c>
      <c r="T286" t="e">
        <f ca="1">_xlfn.XLOOKUP(P286,'Depression Treatment'!A$2:A$33,'Depression Treatment'!I$2:I$33,0)*S286</f>
        <v>#N/A</v>
      </c>
      <c r="U286">
        <f>IF(LEFT('Survey Data'!I286,8)="Employed",1,0)</f>
        <v>0</v>
      </c>
      <c r="V286" s="33" t="e">
        <f ca="1">S286*(U286*(T286*VLOOKUP(N286,'Depression Treatment'!F$38:I$41,3,FALSE)+(1-T286)*VLOOKUP(N286,'Depression Treatment'!F$38:I$41,4,FALSE))+(1-U286)*(T286*VLOOKUP(N286,'Depression Treatment'!F$43:I$46,3,FALSE)+(1-T286)*VLOOKUP(N286,'Depression Treatment'!F$43:I$46,4,FALSE)))</f>
        <v>#VALUE!</v>
      </c>
      <c r="W286" s="33">
        <f t="shared" ca="1" si="38"/>
        <v>0</v>
      </c>
    </row>
    <row r="287" spans="1:23" x14ac:dyDescent="0.3">
      <c r="A287">
        <f t="shared" si="39"/>
        <v>285</v>
      </c>
      <c r="B287" s="15" t="str">
        <f ca="1">_xlfn.XLOOKUP(OFFSET('Survey Data'!$A$2,A287,0),Key!A$2:A$5,Key!B$2:B$5,"")</f>
        <v/>
      </c>
      <c r="C287" s="15">
        <f ca="1">_xlfn.XLOOKUP(OFFSET('Survey Data'!B$2,$A287,0),Key!$D$2:$D$6,Key!$E$2:$E$6,-25)</f>
        <v>-25</v>
      </c>
      <c r="D287" s="15">
        <f ca="1">_xlfn.XLOOKUP(OFFSET('Survey Data'!C$2,$A287,0),Key!$D$2:$D$6,Key!$E$2:$E$6,-25)</f>
        <v>-25</v>
      </c>
      <c r="E287" s="15">
        <f ca="1">_xlfn.XLOOKUP(OFFSET('Survey Data'!D$2,$A287,0),Key!$D$2:$D$6,Key!$E$2:$E$6,-25)</f>
        <v>-25</v>
      </c>
      <c r="F287" s="15">
        <f ca="1">_xlfn.XLOOKUP(OFFSET('Survey Data'!E$2,$A287,0),Key!$D$2:$D$6,Key!$E$2:$E$6,-25)</f>
        <v>-25</v>
      </c>
      <c r="G287" s="15">
        <f ca="1">_xlfn.XLOOKUP(OFFSET('Survey Data'!F$2,$A287,0),Key!$D$2:$D$6,Key!$E$2:$E$6,-25)</f>
        <v>-25</v>
      </c>
      <c r="H287" s="15">
        <f ca="1">_xlfn.XLOOKUP(OFFSET('Survey Data'!G$2,$A287,0),Key!$D$2:$D$6,Key!$E$2:$E$6,-25)</f>
        <v>-25</v>
      </c>
      <c r="I287" s="15">
        <f ca="1">OFFSET('Survey Data'!$H$2,A287,0)</f>
        <v>0</v>
      </c>
      <c r="J287" s="15" t="str">
        <f ca="1">_xlfn.XLOOKUP(OFFSET('Survey Data'!$R$2,A287,0),Key!$G$2:$G$3,Key!$H$2:$H$3,"")</f>
        <v/>
      </c>
      <c r="L287">
        <f t="shared" ca="1" si="32"/>
        <v>-150</v>
      </c>
      <c r="M287">
        <f t="shared" ca="1" si="33"/>
        <v>0</v>
      </c>
      <c r="N287" t="e">
        <f ca="1">VLOOKUP(M287,Key!J$2:K$101,2,FALSE)</f>
        <v>#N/A</v>
      </c>
      <c r="O287" t="e" cm="1">
        <f t="array" ref="O287">_xlfn.IFS(COUNTIF('Survey Data'!J287:P287,"Yes")&gt;1,4,'Survey Data'!P287="Yes",1,'Survey Data'!L287="Yes",2,'Survey Data'!M287="Yes",3,'Survey Data'!J287="Yes",4,'Survey Data'!K287="Yes",4,'Survey Data'!N287="Yes",4)</f>
        <v>#N/A</v>
      </c>
      <c r="P287" t="e">
        <f t="shared" ca="1" si="34"/>
        <v>#N/A</v>
      </c>
      <c r="Q287">
        <f t="shared" ca="1" si="35"/>
        <v>1</v>
      </c>
      <c r="R287" t="b">
        <f t="shared" ca="1" si="36"/>
        <v>1</v>
      </c>
      <c r="S287" t="str">
        <f t="shared" ca="1" si="37"/>
        <v/>
      </c>
      <c r="T287" t="e">
        <f ca="1">_xlfn.XLOOKUP(P287,'Depression Treatment'!A$2:A$33,'Depression Treatment'!I$2:I$33,0)*S287</f>
        <v>#N/A</v>
      </c>
      <c r="U287">
        <f>IF(LEFT('Survey Data'!I287,8)="Employed",1,0)</f>
        <v>0</v>
      </c>
      <c r="V287" s="33" t="e">
        <f ca="1">S287*(U287*(T287*VLOOKUP(N287,'Depression Treatment'!F$38:I$41,3,FALSE)+(1-T287)*VLOOKUP(N287,'Depression Treatment'!F$38:I$41,4,FALSE))+(1-U287)*(T287*VLOOKUP(N287,'Depression Treatment'!F$43:I$46,3,FALSE)+(1-T287)*VLOOKUP(N287,'Depression Treatment'!F$43:I$46,4,FALSE)))</f>
        <v>#VALUE!</v>
      </c>
      <c r="W287" s="33">
        <f t="shared" ca="1" si="38"/>
        <v>0</v>
      </c>
    </row>
    <row r="288" spans="1:23" x14ac:dyDescent="0.3">
      <c r="A288">
        <f t="shared" si="39"/>
        <v>286</v>
      </c>
      <c r="B288" s="15" t="str">
        <f ca="1">_xlfn.XLOOKUP(OFFSET('Survey Data'!$A$2,A288,0),Key!A$2:A$5,Key!B$2:B$5,"")</f>
        <v/>
      </c>
      <c r="C288" s="15">
        <f ca="1">_xlfn.XLOOKUP(OFFSET('Survey Data'!B$2,$A288,0),Key!$D$2:$D$6,Key!$E$2:$E$6,-25)</f>
        <v>-25</v>
      </c>
      <c r="D288" s="15">
        <f ca="1">_xlfn.XLOOKUP(OFFSET('Survey Data'!C$2,$A288,0),Key!$D$2:$D$6,Key!$E$2:$E$6,-25)</f>
        <v>-25</v>
      </c>
      <c r="E288" s="15">
        <f ca="1">_xlfn.XLOOKUP(OFFSET('Survey Data'!D$2,$A288,0),Key!$D$2:$D$6,Key!$E$2:$E$6,-25)</f>
        <v>-25</v>
      </c>
      <c r="F288" s="15">
        <f ca="1">_xlfn.XLOOKUP(OFFSET('Survey Data'!E$2,$A288,0),Key!$D$2:$D$6,Key!$E$2:$E$6,-25)</f>
        <v>-25</v>
      </c>
      <c r="G288" s="15">
        <f ca="1">_xlfn.XLOOKUP(OFFSET('Survey Data'!F$2,$A288,0),Key!$D$2:$D$6,Key!$E$2:$E$6,-25)</f>
        <v>-25</v>
      </c>
      <c r="H288" s="15">
        <f ca="1">_xlfn.XLOOKUP(OFFSET('Survey Data'!G$2,$A288,0),Key!$D$2:$D$6,Key!$E$2:$E$6,-25)</f>
        <v>-25</v>
      </c>
      <c r="I288" s="15">
        <f ca="1">OFFSET('Survey Data'!$H$2,A288,0)</f>
        <v>0</v>
      </c>
      <c r="J288" s="15" t="str">
        <f ca="1">_xlfn.XLOOKUP(OFFSET('Survey Data'!$R$2,A288,0),Key!$G$2:$G$3,Key!$H$2:$H$3,"")</f>
        <v/>
      </c>
      <c r="L288">
        <f t="shared" ca="1" si="32"/>
        <v>-150</v>
      </c>
      <c r="M288">
        <f t="shared" ca="1" si="33"/>
        <v>0</v>
      </c>
      <c r="N288" t="e">
        <f ca="1">VLOOKUP(M288,Key!J$2:K$101,2,FALSE)</f>
        <v>#N/A</v>
      </c>
      <c r="O288" t="e" cm="1">
        <f t="array" ref="O288">_xlfn.IFS(COUNTIF('Survey Data'!J288:P288,"Yes")&gt;1,4,'Survey Data'!P288="Yes",1,'Survey Data'!L288="Yes",2,'Survey Data'!M288="Yes",3,'Survey Data'!J288="Yes",4,'Survey Data'!K288="Yes",4,'Survey Data'!N288="Yes",4)</f>
        <v>#N/A</v>
      </c>
      <c r="P288" t="e">
        <f t="shared" ca="1" si="34"/>
        <v>#N/A</v>
      </c>
      <c r="Q288">
        <f t="shared" ca="1" si="35"/>
        <v>1</v>
      </c>
      <c r="R288" t="b">
        <f t="shared" ca="1" si="36"/>
        <v>1</v>
      </c>
      <c r="S288" t="str">
        <f t="shared" ca="1" si="37"/>
        <v/>
      </c>
      <c r="T288" t="e">
        <f ca="1">_xlfn.XLOOKUP(P288,'Depression Treatment'!A$2:A$33,'Depression Treatment'!I$2:I$33,0)*S288</f>
        <v>#N/A</v>
      </c>
      <c r="U288">
        <f>IF(LEFT('Survey Data'!I288,8)="Employed",1,0)</f>
        <v>0</v>
      </c>
      <c r="V288" s="33" t="e">
        <f ca="1">S288*(U288*(T288*VLOOKUP(N288,'Depression Treatment'!F$38:I$41,3,FALSE)+(1-T288)*VLOOKUP(N288,'Depression Treatment'!F$38:I$41,4,FALSE))+(1-U288)*(T288*VLOOKUP(N288,'Depression Treatment'!F$43:I$46,3,FALSE)+(1-T288)*VLOOKUP(N288,'Depression Treatment'!F$43:I$46,4,FALSE)))</f>
        <v>#VALUE!</v>
      </c>
      <c r="W288" s="33">
        <f t="shared" ca="1" si="38"/>
        <v>0</v>
      </c>
    </row>
    <row r="289" spans="1:23" x14ac:dyDescent="0.3">
      <c r="A289">
        <f t="shared" si="39"/>
        <v>287</v>
      </c>
      <c r="B289" s="15" t="str">
        <f ca="1">_xlfn.XLOOKUP(OFFSET('Survey Data'!$A$2,A289,0),Key!A$2:A$5,Key!B$2:B$5,"")</f>
        <v/>
      </c>
      <c r="C289" s="15">
        <f ca="1">_xlfn.XLOOKUP(OFFSET('Survey Data'!B$2,$A289,0),Key!$D$2:$D$6,Key!$E$2:$E$6,-25)</f>
        <v>-25</v>
      </c>
      <c r="D289" s="15">
        <f ca="1">_xlfn.XLOOKUP(OFFSET('Survey Data'!C$2,$A289,0),Key!$D$2:$D$6,Key!$E$2:$E$6,-25)</f>
        <v>-25</v>
      </c>
      <c r="E289" s="15">
        <f ca="1">_xlfn.XLOOKUP(OFFSET('Survey Data'!D$2,$A289,0),Key!$D$2:$D$6,Key!$E$2:$E$6,-25)</f>
        <v>-25</v>
      </c>
      <c r="F289" s="15">
        <f ca="1">_xlfn.XLOOKUP(OFFSET('Survey Data'!E$2,$A289,0),Key!$D$2:$D$6,Key!$E$2:$E$6,-25)</f>
        <v>-25</v>
      </c>
      <c r="G289" s="15">
        <f ca="1">_xlfn.XLOOKUP(OFFSET('Survey Data'!F$2,$A289,0),Key!$D$2:$D$6,Key!$E$2:$E$6,-25)</f>
        <v>-25</v>
      </c>
      <c r="H289" s="15">
        <f ca="1">_xlfn.XLOOKUP(OFFSET('Survey Data'!G$2,$A289,0),Key!$D$2:$D$6,Key!$E$2:$E$6,-25)</f>
        <v>-25</v>
      </c>
      <c r="I289" s="15">
        <f ca="1">OFFSET('Survey Data'!$H$2,A289,0)</f>
        <v>0</v>
      </c>
      <c r="J289" s="15" t="str">
        <f ca="1">_xlfn.XLOOKUP(OFFSET('Survey Data'!$R$2,A289,0),Key!$G$2:$G$3,Key!$H$2:$H$3,"")</f>
        <v/>
      </c>
      <c r="L289">
        <f t="shared" ca="1" si="32"/>
        <v>-150</v>
      </c>
      <c r="M289">
        <f t="shared" ca="1" si="33"/>
        <v>0</v>
      </c>
      <c r="N289" t="e">
        <f ca="1">VLOOKUP(M289,Key!J$2:K$101,2,FALSE)</f>
        <v>#N/A</v>
      </c>
      <c r="O289" t="e" cm="1">
        <f t="array" ref="O289">_xlfn.IFS(COUNTIF('Survey Data'!J289:P289,"Yes")&gt;1,4,'Survey Data'!P289="Yes",1,'Survey Data'!L289="Yes",2,'Survey Data'!M289="Yes",3,'Survey Data'!J289="Yes",4,'Survey Data'!K289="Yes",4,'Survey Data'!N289="Yes",4)</f>
        <v>#N/A</v>
      </c>
      <c r="P289" t="e">
        <f t="shared" ca="1" si="34"/>
        <v>#N/A</v>
      </c>
      <c r="Q289">
        <f t="shared" ca="1" si="35"/>
        <v>1</v>
      </c>
      <c r="R289" t="b">
        <f t="shared" ca="1" si="36"/>
        <v>1</v>
      </c>
      <c r="S289" t="str">
        <f t="shared" ca="1" si="37"/>
        <v/>
      </c>
      <c r="T289" t="e">
        <f ca="1">_xlfn.XLOOKUP(P289,'Depression Treatment'!A$2:A$33,'Depression Treatment'!I$2:I$33,0)*S289</f>
        <v>#N/A</v>
      </c>
      <c r="U289">
        <f>IF(LEFT('Survey Data'!I289,8)="Employed",1,0)</f>
        <v>0</v>
      </c>
      <c r="V289" s="33" t="e">
        <f ca="1">S289*(U289*(T289*VLOOKUP(N289,'Depression Treatment'!F$38:I$41,3,FALSE)+(1-T289)*VLOOKUP(N289,'Depression Treatment'!F$38:I$41,4,FALSE))+(1-U289)*(T289*VLOOKUP(N289,'Depression Treatment'!F$43:I$46,3,FALSE)+(1-T289)*VLOOKUP(N289,'Depression Treatment'!F$43:I$46,4,FALSE)))</f>
        <v>#VALUE!</v>
      </c>
      <c r="W289" s="33">
        <f t="shared" ca="1" si="38"/>
        <v>0</v>
      </c>
    </row>
    <row r="290" spans="1:23" x14ac:dyDescent="0.3">
      <c r="A290">
        <f t="shared" si="39"/>
        <v>288</v>
      </c>
      <c r="B290" s="15" t="str">
        <f ca="1">_xlfn.XLOOKUP(OFFSET('Survey Data'!$A$2,A290,0),Key!A$2:A$5,Key!B$2:B$5,"")</f>
        <v/>
      </c>
      <c r="C290" s="15">
        <f ca="1">_xlfn.XLOOKUP(OFFSET('Survey Data'!B$2,$A290,0),Key!$D$2:$D$6,Key!$E$2:$E$6,-25)</f>
        <v>-25</v>
      </c>
      <c r="D290" s="15">
        <f ca="1">_xlfn.XLOOKUP(OFFSET('Survey Data'!C$2,$A290,0),Key!$D$2:$D$6,Key!$E$2:$E$6,-25)</f>
        <v>-25</v>
      </c>
      <c r="E290" s="15">
        <f ca="1">_xlfn.XLOOKUP(OFFSET('Survey Data'!D$2,$A290,0),Key!$D$2:$D$6,Key!$E$2:$E$6,-25)</f>
        <v>-25</v>
      </c>
      <c r="F290" s="15">
        <f ca="1">_xlfn.XLOOKUP(OFFSET('Survey Data'!E$2,$A290,0),Key!$D$2:$D$6,Key!$E$2:$E$6,-25)</f>
        <v>-25</v>
      </c>
      <c r="G290" s="15">
        <f ca="1">_xlfn.XLOOKUP(OFFSET('Survey Data'!F$2,$A290,0),Key!$D$2:$D$6,Key!$E$2:$E$6,-25)</f>
        <v>-25</v>
      </c>
      <c r="H290" s="15">
        <f ca="1">_xlfn.XLOOKUP(OFFSET('Survey Data'!G$2,$A290,0),Key!$D$2:$D$6,Key!$E$2:$E$6,-25)</f>
        <v>-25</v>
      </c>
      <c r="I290" s="15">
        <f ca="1">OFFSET('Survey Data'!$H$2,A290,0)</f>
        <v>0</v>
      </c>
      <c r="J290" s="15" t="str">
        <f ca="1">_xlfn.XLOOKUP(OFFSET('Survey Data'!$R$2,A290,0),Key!$G$2:$G$3,Key!$H$2:$H$3,"")</f>
        <v/>
      </c>
      <c r="L290">
        <f t="shared" ca="1" si="32"/>
        <v>-150</v>
      </c>
      <c r="M290">
        <f t="shared" ca="1" si="33"/>
        <v>0</v>
      </c>
      <c r="N290" t="e">
        <f ca="1">VLOOKUP(M290,Key!J$2:K$101,2,FALSE)</f>
        <v>#N/A</v>
      </c>
      <c r="O290" t="e" cm="1">
        <f t="array" ref="O290">_xlfn.IFS(COUNTIF('Survey Data'!J290:P290,"Yes")&gt;1,4,'Survey Data'!P290="Yes",1,'Survey Data'!L290="Yes",2,'Survey Data'!M290="Yes",3,'Survey Data'!J290="Yes",4,'Survey Data'!K290="Yes",4,'Survey Data'!N290="Yes",4)</f>
        <v>#N/A</v>
      </c>
      <c r="P290" t="e">
        <f t="shared" ca="1" si="34"/>
        <v>#N/A</v>
      </c>
      <c r="Q290">
        <f t="shared" ca="1" si="35"/>
        <v>1</v>
      </c>
      <c r="R290" t="b">
        <f t="shared" ca="1" si="36"/>
        <v>1</v>
      </c>
      <c r="S290" t="str">
        <f t="shared" ca="1" si="37"/>
        <v/>
      </c>
      <c r="T290" t="e">
        <f ca="1">_xlfn.XLOOKUP(P290,'Depression Treatment'!A$2:A$33,'Depression Treatment'!I$2:I$33,0)*S290</f>
        <v>#N/A</v>
      </c>
      <c r="U290">
        <f>IF(LEFT('Survey Data'!I290,8)="Employed",1,0)</f>
        <v>0</v>
      </c>
      <c r="V290" s="33" t="e">
        <f ca="1">S290*(U290*(T290*VLOOKUP(N290,'Depression Treatment'!F$38:I$41,3,FALSE)+(1-T290)*VLOOKUP(N290,'Depression Treatment'!F$38:I$41,4,FALSE))+(1-U290)*(T290*VLOOKUP(N290,'Depression Treatment'!F$43:I$46,3,FALSE)+(1-T290)*VLOOKUP(N290,'Depression Treatment'!F$43:I$46,4,FALSE)))</f>
        <v>#VALUE!</v>
      </c>
      <c r="W290" s="33">
        <f t="shared" ca="1" si="38"/>
        <v>0</v>
      </c>
    </row>
    <row r="291" spans="1:23" x14ac:dyDescent="0.3">
      <c r="A291">
        <f t="shared" si="39"/>
        <v>289</v>
      </c>
      <c r="B291" s="15" t="str">
        <f ca="1">_xlfn.XLOOKUP(OFFSET('Survey Data'!$A$2,A291,0),Key!A$2:A$5,Key!B$2:B$5,"")</f>
        <v/>
      </c>
      <c r="C291" s="15">
        <f ca="1">_xlfn.XLOOKUP(OFFSET('Survey Data'!B$2,$A291,0),Key!$D$2:$D$6,Key!$E$2:$E$6,-25)</f>
        <v>-25</v>
      </c>
      <c r="D291" s="15">
        <f ca="1">_xlfn.XLOOKUP(OFFSET('Survey Data'!C$2,$A291,0),Key!$D$2:$D$6,Key!$E$2:$E$6,-25)</f>
        <v>-25</v>
      </c>
      <c r="E291" s="15">
        <f ca="1">_xlfn.XLOOKUP(OFFSET('Survey Data'!D$2,$A291,0),Key!$D$2:$D$6,Key!$E$2:$E$6,-25)</f>
        <v>-25</v>
      </c>
      <c r="F291" s="15">
        <f ca="1">_xlfn.XLOOKUP(OFFSET('Survey Data'!E$2,$A291,0),Key!$D$2:$D$6,Key!$E$2:$E$6,-25)</f>
        <v>-25</v>
      </c>
      <c r="G291" s="15">
        <f ca="1">_xlfn.XLOOKUP(OFFSET('Survey Data'!F$2,$A291,0),Key!$D$2:$D$6,Key!$E$2:$E$6,-25)</f>
        <v>-25</v>
      </c>
      <c r="H291" s="15">
        <f ca="1">_xlfn.XLOOKUP(OFFSET('Survey Data'!G$2,$A291,0),Key!$D$2:$D$6,Key!$E$2:$E$6,-25)</f>
        <v>-25</v>
      </c>
      <c r="I291" s="15">
        <f ca="1">OFFSET('Survey Data'!$H$2,A291,0)</f>
        <v>0</v>
      </c>
      <c r="J291" s="15" t="str">
        <f ca="1">_xlfn.XLOOKUP(OFFSET('Survey Data'!$R$2,A291,0),Key!$G$2:$G$3,Key!$H$2:$H$3,"")</f>
        <v/>
      </c>
      <c r="L291">
        <f t="shared" ca="1" si="32"/>
        <v>-150</v>
      </c>
      <c r="M291">
        <f t="shared" ca="1" si="33"/>
        <v>0</v>
      </c>
      <c r="N291" t="e">
        <f ca="1">VLOOKUP(M291,Key!J$2:K$101,2,FALSE)</f>
        <v>#N/A</v>
      </c>
      <c r="O291" t="e" cm="1">
        <f t="array" ref="O291">_xlfn.IFS(COUNTIF('Survey Data'!J291:P291,"Yes")&gt;1,4,'Survey Data'!P291="Yes",1,'Survey Data'!L291="Yes",2,'Survey Data'!M291="Yes",3,'Survey Data'!J291="Yes",4,'Survey Data'!K291="Yes",4,'Survey Data'!N291="Yes",4)</f>
        <v>#N/A</v>
      </c>
      <c r="P291" t="e">
        <f t="shared" ca="1" si="34"/>
        <v>#N/A</v>
      </c>
      <c r="Q291">
        <f t="shared" ca="1" si="35"/>
        <v>1</v>
      </c>
      <c r="R291" t="b">
        <f t="shared" ca="1" si="36"/>
        <v>1</v>
      </c>
      <c r="S291" t="str">
        <f t="shared" ca="1" si="37"/>
        <v/>
      </c>
      <c r="T291" t="e">
        <f ca="1">_xlfn.XLOOKUP(P291,'Depression Treatment'!A$2:A$33,'Depression Treatment'!I$2:I$33,0)*S291</f>
        <v>#N/A</v>
      </c>
      <c r="U291">
        <f>IF(LEFT('Survey Data'!I291,8)="Employed",1,0)</f>
        <v>0</v>
      </c>
      <c r="V291" s="33" t="e">
        <f ca="1">S291*(U291*(T291*VLOOKUP(N291,'Depression Treatment'!F$38:I$41,3,FALSE)+(1-T291)*VLOOKUP(N291,'Depression Treatment'!F$38:I$41,4,FALSE))+(1-U291)*(T291*VLOOKUP(N291,'Depression Treatment'!F$43:I$46,3,FALSE)+(1-T291)*VLOOKUP(N291,'Depression Treatment'!F$43:I$46,4,FALSE)))</f>
        <v>#VALUE!</v>
      </c>
      <c r="W291" s="33">
        <f t="shared" ca="1" si="38"/>
        <v>0</v>
      </c>
    </row>
    <row r="292" spans="1:23" x14ac:dyDescent="0.3">
      <c r="A292">
        <f t="shared" si="39"/>
        <v>290</v>
      </c>
      <c r="B292" s="15" t="str">
        <f ca="1">_xlfn.XLOOKUP(OFFSET('Survey Data'!$A$2,A292,0),Key!A$2:A$5,Key!B$2:B$5,"")</f>
        <v/>
      </c>
      <c r="C292" s="15">
        <f ca="1">_xlfn.XLOOKUP(OFFSET('Survey Data'!B$2,$A292,0),Key!$D$2:$D$6,Key!$E$2:$E$6,-25)</f>
        <v>-25</v>
      </c>
      <c r="D292" s="15">
        <f ca="1">_xlfn.XLOOKUP(OFFSET('Survey Data'!C$2,$A292,0),Key!$D$2:$D$6,Key!$E$2:$E$6,-25)</f>
        <v>-25</v>
      </c>
      <c r="E292" s="15">
        <f ca="1">_xlfn.XLOOKUP(OFFSET('Survey Data'!D$2,$A292,0),Key!$D$2:$D$6,Key!$E$2:$E$6,-25)</f>
        <v>-25</v>
      </c>
      <c r="F292" s="15">
        <f ca="1">_xlfn.XLOOKUP(OFFSET('Survey Data'!E$2,$A292,0),Key!$D$2:$D$6,Key!$E$2:$E$6,-25)</f>
        <v>-25</v>
      </c>
      <c r="G292" s="15">
        <f ca="1">_xlfn.XLOOKUP(OFFSET('Survey Data'!F$2,$A292,0),Key!$D$2:$D$6,Key!$E$2:$E$6,-25)</f>
        <v>-25</v>
      </c>
      <c r="H292" s="15">
        <f ca="1">_xlfn.XLOOKUP(OFFSET('Survey Data'!G$2,$A292,0),Key!$D$2:$D$6,Key!$E$2:$E$6,-25)</f>
        <v>-25</v>
      </c>
      <c r="I292" s="15">
        <f ca="1">OFFSET('Survey Data'!$H$2,A292,0)</f>
        <v>0</v>
      </c>
      <c r="J292" s="15" t="str">
        <f ca="1">_xlfn.XLOOKUP(OFFSET('Survey Data'!$R$2,A292,0),Key!$G$2:$G$3,Key!$H$2:$H$3,"")</f>
        <v/>
      </c>
      <c r="L292">
        <f t="shared" ca="1" si="32"/>
        <v>-150</v>
      </c>
      <c r="M292">
        <f t="shared" ca="1" si="33"/>
        <v>0</v>
      </c>
      <c r="N292" t="e">
        <f ca="1">VLOOKUP(M292,Key!J$2:K$101,2,FALSE)</f>
        <v>#N/A</v>
      </c>
      <c r="O292" t="e" cm="1">
        <f t="array" ref="O292">_xlfn.IFS(COUNTIF('Survey Data'!J292:P292,"Yes")&gt;1,4,'Survey Data'!P292="Yes",1,'Survey Data'!L292="Yes",2,'Survey Data'!M292="Yes",3,'Survey Data'!J292="Yes",4,'Survey Data'!K292="Yes",4,'Survey Data'!N292="Yes",4)</f>
        <v>#N/A</v>
      </c>
      <c r="P292" t="e">
        <f t="shared" ca="1" si="34"/>
        <v>#N/A</v>
      </c>
      <c r="Q292">
        <f t="shared" ca="1" si="35"/>
        <v>1</v>
      </c>
      <c r="R292" t="b">
        <f t="shared" ca="1" si="36"/>
        <v>1</v>
      </c>
      <c r="S292" t="str">
        <f t="shared" ca="1" si="37"/>
        <v/>
      </c>
      <c r="T292" t="e">
        <f ca="1">_xlfn.XLOOKUP(P292,'Depression Treatment'!A$2:A$33,'Depression Treatment'!I$2:I$33,0)*S292</f>
        <v>#N/A</v>
      </c>
      <c r="U292">
        <f>IF(LEFT('Survey Data'!I292,8)="Employed",1,0)</f>
        <v>0</v>
      </c>
      <c r="V292" s="33" t="e">
        <f ca="1">S292*(U292*(T292*VLOOKUP(N292,'Depression Treatment'!F$38:I$41,3,FALSE)+(1-T292)*VLOOKUP(N292,'Depression Treatment'!F$38:I$41,4,FALSE))+(1-U292)*(T292*VLOOKUP(N292,'Depression Treatment'!F$43:I$46,3,FALSE)+(1-T292)*VLOOKUP(N292,'Depression Treatment'!F$43:I$46,4,FALSE)))</f>
        <v>#VALUE!</v>
      </c>
      <c r="W292" s="33">
        <f t="shared" ca="1" si="38"/>
        <v>0</v>
      </c>
    </row>
    <row r="293" spans="1:23" x14ac:dyDescent="0.3">
      <c r="A293">
        <f t="shared" si="39"/>
        <v>291</v>
      </c>
      <c r="B293" s="15" t="str">
        <f ca="1">_xlfn.XLOOKUP(OFFSET('Survey Data'!$A$2,A293,0),Key!A$2:A$5,Key!B$2:B$5,"")</f>
        <v/>
      </c>
      <c r="C293" s="15">
        <f ca="1">_xlfn.XLOOKUP(OFFSET('Survey Data'!B$2,$A293,0),Key!$D$2:$D$6,Key!$E$2:$E$6,-25)</f>
        <v>-25</v>
      </c>
      <c r="D293" s="15">
        <f ca="1">_xlfn.XLOOKUP(OFFSET('Survey Data'!C$2,$A293,0),Key!$D$2:$D$6,Key!$E$2:$E$6,-25)</f>
        <v>-25</v>
      </c>
      <c r="E293" s="15">
        <f ca="1">_xlfn.XLOOKUP(OFFSET('Survey Data'!D$2,$A293,0),Key!$D$2:$D$6,Key!$E$2:$E$6,-25)</f>
        <v>-25</v>
      </c>
      <c r="F293" s="15">
        <f ca="1">_xlfn.XLOOKUP(OFFSET('Survey Data'!E$2,$A293,0),Key!$D$2:$D$6,Key!$E$2:$E$6,-25)</f>
        <v>-25</v>
      </c>
      <c r="G293" s="15">
        <f ca="1">_xlfn.XLOOKUP(OFFSET('Survey Data'!F$2,$A293,0),Key!$D$2:$D$6,Key!$E$2:$E$6,-25)</f>
        <v>-25</v>
      </c>
      <c r="H293" s="15">
        <f ca="1">_xlfn.XLOOKUP(OFFSET('Survey Data'!G$2,$A293,0),Key!$D$2:$D$6,Key!$E$2:$E$6,-25)</f>
        <v>-25</v>
      </c>
      <c r="I293" s="15">
        <f ca="1">OFFSET('Survey Data'!$H$2,A293,0)</f>
        <v>0</v>
      </c>
      <c r="J293" s="15" t="str">
        <f ca="1">_xlfn.XLOOKUP(OFFSET('Survey Data'!$R$2,A293,0),Key!$G$2:$G$3,Key!$H$2:$H$3,"")</f>
        <v/>
      </c>
      <c r="L293">
        <f t="shared" ca="1" si="32"/>
        <v>-150</v>
      </c>
      <c r="M293">
        <f t="shared" ca="1" si="33"/>
        <v>0</v>
      </c>
      <c r="N293" t="e">
        <f ca="1">VLOOKUP(M293,Key!J$2:K$101,2,FALSE)</f>
        <v>#N/A</v>
      </c>
      <c r="O293" t="e" cm="1">
        <f t="array" ref="O293">_xlfn.IFS(COUNTIF('Survey Data'!J293:P293,"Yes")&gt;1,4,'Survey Data'!P293="Yes",1,'Survey Data'!L293="Yes",2,'Survey Data'!M293="Yes",3,'Survey Data'!J293="Yes",4,'Survey Data'!K293="Yes",4,'Survey Data'!N293="Yes",4)</f>
        <v>#N/A</v>
      </c>
      <c r="P293" t="e">
        <f t="shared" ca="1" si="34"/>
        <v>#N/A</v>
      </c>
      <c r="Q293">
        <f t="shared" ca="1" si="35"/>
        <v>1</v>
      </c>
      <c r="R293" t="b">
        <f t="shared" ca="1" si="36"/>
        <v>1</v>
      </c>
      <c r="S293" t="str">
        <f t="shared" ca="1" si="37"/>
        <v/>
      </c>
      <c r="T293" t="e">
        <f ca="1">_xlfn.XLOOKUP(P293,'Depression Treatment'!A$2:A$33,'Depression Treatment'!I$2:I$33,0)*S293</f>
        <v>#N/A</v>
      </c>
      <c r="U293">
        <f>IF(LEFT('Survey Data'!I293,8)="Employed",1,0)</f>
        <v>0</v>
      </c>
      <c r="V293" s="33" t="e">
        <f ca="1">S293*(U293*(T293*VLOOKUP(N293,'Depression Treatment'!F$38:I$41,3,FALSE)+(1-T293)*VLOOKUP(N293,'Depression Treatment'!F$38:I$41,4,FALSE))+(1-U293)*(T293*VLOOKUP(N293,'Depression Treatment'!F$43:I$46,3,FALSE)+(1-T293)*VLOOKUP(N293,'Depression Treatment'!F$43:I$46,4,FALSE)))</f>
        <v>#VALUE!</v>
      </c>
      <c r="W293" s="33">
        <f t="shared" ca="1" si="38"/>
        <v>0</v>
      </c>
    </row>
    <row r="294" spans="1:23" x14ac:dyDescent="0.3">
      <c r="A294">
        <f t="shared" si="39"/>
        <v>292</v>
      </c>
      <c r="B294" s="15" t="str">
        <f ca="1">_xlfn.XLOOKUP(OFFSET('Survey Data'!$A$2,A294,0),Key!A$2:A$5,Key!B$2:B$5,"")</f>
        <v/>
      </c>
      <c r="C294" s="15">
        <f ca="1">_xlfn.XLOOKUP(OFFSET('Survey Data'!B$2,$A294,0),Key!$D$2:$D$6,Key!$E$2:$E$6,-25)</f>
        <v>-25</v>
      </c>
      <c r="D294" s="15">
        <f ca="1">_xlfn.XLOOKUP(OFFSET('Survey Data'!C$2,$A294,0),Key!$D$2:$D$6,Key!$E$2:$E$6,-25)</f>
        <v>-25</v>
      </c>
      <c r="E294" s="15">
        <f ca="1">_xlfn.XLOOKUP(OFFSET('Survey Data'!D$2,$A294,0),Key!$D$2:$D$6,Key!$E$2:$E$6,-25)</f>
        <v>-25</v>
      </c>
      <c r="F294" s="15">
        <f ca="1">_xlfn.XLOOKUP(OFFSET('Survey Data'!E$2,$A294,0),Key!$D$2:$D$6,Key!$E$2:$E$6,-25)</f>
        <v>-25</v>
      </c>
      <c r="G294" s="15">
        <f ca="1">_xlfn.XLOOKUP(OFFSET('Survey Data'!F$2,$A294,0),Key!$D$2:$D$6,Key!$E$2:$E$6,-25)</f>
        <v>-25</v>
      </c>
      <c r="H294" s="15">
        <f ca="1">_xlfn.XLOOKUP(OFFSET('Survey Data'!G$2,$A294,0),Key!$D$2:$D$6,Key!$E$2:$E$6,-25)</f>
        <v>-25</v>
      </c>
      <c r="I294" s="15">
        <f ca="1">OFFSET('Survey Data'!$H$2,A294,0)</f>
        <v>0</v>
      </c>
      <c r="J294" s="15" t="str">
        <f ca="1">_xlfn.XLOOKUP(OFFSET('Survey Data'!$R$2,A294,0),Key!$G$2:$G$3,Key!$H$2:$H$3,"")</f>
        <v/>
      </c>
      <c r="L294">
        <f t="shared" ca="1" si="32"/>
        <v>-150</v>
      </c>
      <c r="M294">
        <f t="shared" ca="1" si="33"/>
        <v>0</v>
      </c>
      <c r="N294" t="e">
        <f ca="1">VLOOKUP(M294,Key!J$2:K$101,2,FALSE)</f>
        <v>#N/A</v>
      </c>
      <c r="O294" t="e" cm="1">
        <f t="array" ref="O294">_xlfn.IFS(COUNTIF('Survey Data'!J294:P294,"Yes")&gt;1,4,'Survey Data'!P294="Yes",1,'Survey Data'!L294="Yes",2,'Survey Data'!M294="Yes",3,'Survey Data'!J294="Yes",4,'Survey Data'!K294="Yes",4,'Survey Data'!N294="Yes",4)</f>
        <v>#N/A</v>
      </c>
      <c r="P294" t="e">
        <f t="shared" ca="1" si="34"/>
        <v>#N/A</v>
      </c>
      <c r="Q294">
        <f t="shared" ca="1" si="35"/>
        <v>1</v>
      </c>
      <c r="R294" t="b">
        <f t="shared" ca="1" si="36"/>
        <v>1</v>
      </c>
      <c r="S294" t="str">
        <f t="shared" ca="1" si="37"/>
        <v/>
      </c>
      <c r="T294" t="e">
        <f ca="1">_xlfn.XLOOKUP(P294,'Depression Treatment'!A$2:A$33,'Depression Treatment'!I$2:I$33,0)*S294</f>
        <v>#N/A</v>
      </c>
      <c r="U294">
        <f>IF(LEFT('Survey Data'!I294,8)="Employed",1,0)</f>
        <v>0</v>
      </c>
      <c r="V294" s="33" t="e">
        <f ca="1">S294*(U294*(T294*VLOOKUP(N294,'Depression Treatment'!F$38:I$41,3,FALSE)+(1-T294)*VLOOKUP(N294,'Depression Treatment'!F$38:I$41,4,FALSE))+(1-U294)*(T294*VLOOKUP(N294,'Depression Treatment'!F$43:I$46,3,FALSE)+(1-T294)*VLOOKUP(N294,'Depression Treatment'!F$43:I$46,4,FALSE)))</f>
        <v>#VALUE!</v>
      </c>
      <c r="W294" s="33">
        <f t="shared" ca="1" si="38"/>
        <v>0</v>
      </c>
    </row>
    <row r="295" spans="1:23" x14ac:dyDescent="0.3">
      <c r="A295">
        <f t="shared" si="39"/>
        <v>293</v>
      </c>
      <c r="B295" s="15" t="str">
        <f ca="1">_xlfn.XLOOKUP(OFFSET('Survey Data'!$A$2,A295,0),Key!A$2:A$5,Key!B$2:B$5,"")</f>
        <v/>
      </c>
      <c r="C295" s="15">
        <f ca="1">_xlfn.XLOOKUP(OFFSET('Survey Data'!B$2,$A295,0),Key!$D$2:$D$6,Key!$E$2:$E$6,-25)</f>
        <v>-25</v>
      </c>
      <c r="D295" s="15">
        <f ca="1">_xlfn.XLOOKUP(OFFSET('Survey Data'!C$2,$A295,0),Key!$D$2:$D$6,Key!$E$2:$E$6,-25)</f>
        <v>-25</v>
      </c>
      <c r="E295" s="15">
        <f ca="1">_xlfn.XLOOKUP(OFFSET('Survey Data'!D$2,$A295,0),Key!$D$2:$D$6,Key!$E$2:$E$6,-25)</f>
        <v>-25</v>
      </c>
      <c r="F295" s="15">
        <f ca="1">_xlfn.XLOOKUP(OFFSET('Survey Data'!E$2,$A295,0),Key!$D$2:$D$6,Key!$E$2:$E$6,-25)</f>
        <v>-25</v>
      </c>
      <c r="G295" s="15">
        <f ca="1">_xlfn.XLOOKUP(OFFSET('Survey Data'!F$2,$A295,0),Key!$D$2:$D$6,Key!$E$2:$E$6,-25)</f>
        <v>-25</v>
      </c>
      <c r="H295" s="15">
        <f ca="1">_xlfn.XLOOKUP(OFFSET('Survey Data'!G$2,$A295,0),Key!$D$2:$D$6,Key!$E$2:$E$6,-25)</f>
        <v>-25</v>
      </c>
      <c r="I295" s="15">
        <f ca="1">OFFSET('Survey Data'!$H$2,A295,0)</f>
        <v>0</v>
      </c>
      <c r="J295" s="15" t="str">
        <f ca="1">_xlfn.XLOOKUP(OFFSET('Survey Data'!$R$2,A295,0),Key!$G$2:$G$3,Key!$H$2:$H$3,"")</f>
        <v/>
      </c>
      <c r="L295">
        <f t="shared" ca="1" si="32"/>
        <v>-150</v>
      </c>
      <c r="M295">
        <f t="shared" ca="1" si="33"/>
        <v>0</v>
      </c>
      <c r="N295" t="e">
        <f ca="1">VLOOKUP(M295,Key!J$2:K$101,2,FALSE)</f>
        <v>#N/A</v>
      </c>
      <c r="O295" t="e" cm="1">
        <f t="array" ref="O295">_xlfn.IFS(COUNTIF('Survey Data'!J295:P295,"Yes")&gt;1,4,'Survey Data'!P295="Yes",1,'Survey Data'!L295="Yes",2,'Survey Data'!M295="Yes",3,'Survey Data'!J295="Yes",4,'Survey Data'!K295="Yes",4,'Survey Data'!N295="Yes",4)</f>
        <v>#N/A</v>
      </c>
      <c r="P295" t="e">
        <f t="shared" ca="1" si="34"/>
        <v>#N/A</v>
      </c>
      <c r="Q295">
        <f t="shared" ca="1" si="35"/>
        <v>1</v>
      </c>
      <c r="R295" t="b">
        <f t="shared" ca="1" si="36"/>
        <v>1</v>
      </c>
      <c r="S295" t="str">
        <f t="shared" ca="1" si="37"/>
        <v/>
      </c>
      <c r="T295" t="e">
        <f ca="1">_xlfn.XLOOKUP(P295,'Depression Treatment'!A$2:A$33,'Depression Treatment'!I$2:I$33,0)*S295</f>
        <v>#N/A</v>
      </c>
      <c r="U295">
        <f>IF(LEFT('Survey Data'!I295,8)="Employed",1,0)</f>
        <v>0</v>
      </c>
      <c r="V295" s="33" t="e">
        <f ca="1">S295*(U295*(T295*VLOOKUP(N295,'Depression Treatment'!F$38:I$41,3,FALSE)+(1-T295)*VLOOKUP(N295,'Depression Treatment'!F$38:I$41,4,FALSE))+(1-U295)*(T295*VLOOKUP(N295,'Depression Treatment'!F$43:I$46,3,FALSE)+(1-T295)*VLOOKUP(N295,'Depression Treatment'!F$43:I$46,4,FALSE)))</f>
        <v>#VALUE!</v>
      </c>
      <c r="W295" s="33">
        <f t="shared" ca="1" si="38"/>
        <v>0</v>
      </c>
    </row>
    <row r="296" spans="1:23" x14ac:dyDescent="0.3">
      <c r="A296">
        <f t="shared" si="39"/>
        <v>294</v>
      </c>
      <c r="B296" s="15" t="str">
        <f ca="1">_xlfn.XLOOKUP(OFFSET('Survey Data'!$A$2,A296,0),Key!A$2:A$5,Key!B$2:B$5,"")</f>
        <v/>
      </c>
      <c r="C296" s="15">
        <f ca="1">_xlfn.XLOOKUP(OFFSET('Survey Data'!B$2,$A296,0),Key!$D$2:$D$6,Key!$E$2:$E$6,-25)</f>
        <v>-25</v>
      </c>
      <c r="D296" s="15">
        <f ca="1">_xlfn.XLOOKUP(OFFSET('Survey Data'!C$2,$A296,0),Key!$D$2:$D$6,Key!$E$2:$E$6,-25)</f>
        <v>-25</v>
      </c>
      <c r="E296" s="15">
        <f ca="1">_xlfn.XLOOKUP(OFFSET('Survey Data'!D$2,$A296,0),Key!$D$2:$D$6,Key!$E$2:$E$6,-25)</f>
        <v>-25</v>
      </c>
      <c r="F296" s="15">
        <f ca="1">_xlfn.XLOOKUP(OFFSET('Survey Data'!E$2,$A296,0),Key!$D$2:$D$6,Key!$E$2:$E$6,-25)</f>
        <v>-25</v>
      </c>
      <c r="G296" s="15">
        <f ca="1">_xlfn.XLOOKUP(OFFSET('Survey Data'!F$2,$A296,0),Key!$D$2:$D$6,Key!$E$2:$E$6,-25)</f>
        <v>-25</v>
      </c>
      <c r="H296" s="15">
        <f ca="1">_xlfn.XLOOKUP(OFFSET('Survey Data'!G$2,$A296,0),Key!$D$2:$D$6,Key!$E$2:$E$6,-25)</f>
        <v>-25</v>
      </c>
      <c r="I296" s="15">
        <f ca="1">OFFSET('Survey Data'!$H$2,A296,0)</f>
        <v>0</v>
      </c>
      <c r="J296" s="15" t="str">
        <f ca="1">_xlfn.XLOOKUP(OFFSET('Survey Data'!$R$2,A296,0),Key!$G$2:$G$3,Key!$H$2:$H$3,"")</f>
        <v/>
      </c>
      <c r="L296">
        <f t="shared" ca="1" si="32"/>
        <v>-150</v>
      </c>
      <c r="M296">
        <f t="shared" ca="1" si="33"/>
        <v>0</v>
      </c>
      <c r="N296" t="e">
        <f ca="1">VLOOKUP(M296,Key!J$2:K$101,2,FALSE)</f>
        <v>#N/A</v>
      </c>
      <c r="O296" t="e" cm="1">
        <f t="array" ref="O296">_xlfn.IFS(COUNTIF('Survey Data'!J296:P296,"Yes")&gt;1,4,'Survey Data'!P296="Yes",1,'Survey Data'!L296="Yes",2,'Survey Data'!M296="Yes",3,'Survey Data'!J296="Yes",4,'Survey Data'!K296="Yes",4,'Survey Data'!N296="Yes",4)</f>
        <v>#N/A</v>
      </c>
      <c r="P296" t="e">
        <f t="shared" ca="1" si="34"/>
        <v>#N/A</v>
      </c>
      <c r="Q296">
        <f t="shared" ca="1" si="35"/>
        <v>1</v>
      </c>
      <c r="R296" t="b">
        <f t="shared" ca="1" si="36"/>
        <v>1</v>
      </c>
      <c r="S296" t="str">
        <f t="shared" ca="1" si="37"/>
        <v/>
      </c>
      <c r="T296" t="e">
        <f ca="1">_xlfn.XLOOKUP(P296,'Depression Treatment'!A$2:A$33,'Depression Treatment'!I$2:I$33,0)*S296</f>
        <v>#N/A</v>
      </c>
      <c r="U296">
        <f>IF(LEFT('Survey Data'!I296,8)="Employed",1,0)</f>
        <v>0</v>
      </c>
      <c r="V296" s="33" t="e">
        <f ca="1">S296*(U296*(T296*VLOOKUP(N296,'Depression Treatment'!F$38:I$41,3,FALSE)+(1-T296)*VLOOKUP(N296,'Depression Treatment'!F$38:I$41,4,FALSE))+(1-U296)*(T296*VLOOKUP(N296,'Depression Treatment'!F$43:I$46,3,FALSE)+(1-T296)*VLOOKUP(N296,'Depression Treatment'!F$43:I$46,4,FALSE)))</f>
        <v>#VALUE!</v>
      </c>
      <c r="W296" s="33">
        <f t="shared" ca="1" si="38"/>
        <v>0</v>
      </c>
    </row>
    <row r="297" spans="1:23" x14ac:dyDescent="0.3">
      <c r="A297">
        <f t="shared" si="39"/>
        <v>295</v>
      </c>
      <c r="B297" s="15" t="str">
        <f ca="1">_xlfn.XLOOKUP(OFFSET('Survey Data'!$A$2,A297,0),Key!A$2:A$5,Key!B$2:B$5,"")</f>
        <v/>
      </c>
      <c r="C297" s="15">
        <f ca="1">_xlfn.XLOOKUP(OFFSET('Survey Data'!B$2,$A297,0),Key!$D$2:$D$6,Key!$E$2:$E$6,-25)</f>
        <v>-25</v>
      </c>
      <c r="D297" s="15">
        <f ca="1">_xlfn.XLOOKUP(OFFSET('Survey Data'!C$2,$A297,0),Key!$D$2:$D$6,Key!$E$2:$E$6,-25)</f>
        <v>-25</v>
      </c>
      <c r="E297" s="15">
        <f ca="1">_xlfn.XLOOKUP(OFFSET('Survey Data'!D$2,$A297,0),Key!$D$2:$D$6,Key!$E$2:$E$6,-25)</f>
        <v>-25</v>
      </c>
      <c r="F297" s="15">
        <f ca="1">_xlfn.XLOOKUP(OFFSET('Survey Data'!E$2,$A297,0),Key!$D$2:$D$6,Key!$E$2:$E$6,-25)</f>
        <v>-25</v>
      </c>
      <c r="G297" s="15">
        <f ca="1">_xlfn.XLOOKUP(OFFSET('Survey Data'!F$2,$A297,0),Key!$D$2:$D$6,Key!$E$2:$E$6,-25)</f>
        <v>-25</v>
      </c>
      <c r="H297" s="15">
        <f ca="1">_xlfn.XLOOKUP(OFFSET('Survey Data'!G$2,$A297,0),Key!$D$2:$D$6,Key!$E$2:$E$6,-25)</f>
        <v>-25</v>
      </c>
      <c r="I297" s="15">
        <f ca="1">OFFSET('Survey Data'!$H$2,A297,0)</f>
        <v>0</v>
      </c>
      <c r="J297" s="15" t="str">
        <f ca="1">_xlfn.XLOOKUP(OFFSET('Survey Data'!$R$2,A297,0),Key!$G$2:$G$3,Key!$H$2:$H$3,"")</f>
        <v/>
      </c>
      <c r="L297">
        <f t="shared" ca="1" si="32"/>
        <v>-150</v>
      </c>
      <c r="M297">
        <f t="shared" ca="1" si="33"/>
        <v>0</v>
      </c>
      <c r="N297" t="e">
        <f ca="1">VLOOKUP(M297,Key!J$2:K$101,2,FALSE)</f>
        <v>#N/A</v>
      </c>
      <c r="O297" t="e" cm="1">
        <f t="array" ref="O297">_xlfn.IFS(COUNTIF('Survey Data'!J297:P297,"Yes")&gt;1,4,'Survey Data'!P297="Yes",1,'Survey Data'!L297="Yes",2,'Survey Data'!M297="Yes",3,'Survey Data'!J297="Yes",4,'Survey Data'!K297="Yes",4,'Survey Data'!N297="Yes",4)</f>
        <v>#N/A</v>
      </c>
      <c r="P297" t="e">
        <f t="shared" ca="1" si="34"/>
        <v>#N/A</v>
      </c>
      <c r="Q297">
        <f t="shared" ca="1" si="35"/>
        <v>1</v>
      </c>
      <c r="R297" t="b">
        <f t="shared" ca="1" si="36"/>
        <v>1</v>
      </c>
      <c r="S297" t="str">
        <f t="shared" ca="1" si="37"/>
        <v/>
      </c>
      <c r="T297" t="e">
        <f ca="1">_xlfn.XLOOKUP(P297,'Depression Treatment'!A$2:A$33,'Depression Treatment'!I$2:I$33,0)*S297</f>
        <v>#N/A</v>
      </c>
      <c r="U297">
        <f>IF(LEFT('Survey Data'!I297,8)="Employed",1,0)</f>
        <v>0</v>
      </c>
      <c r="V297" s="33" t="e">
        <f ca="1">S297*(U297*(T297*VLOOKUP(N297,'Depression Treatment'!F$38:I$41,3,FALSE)+(1-T297)*VLOOKUP(N297,'Depression Treatment'!F$38:I$41,4,FALSE))+(1-U297)*(T297*VLOOKUP(N297,'Depression Treatment'!F$43:I$46,3,FALSE)+(1-T297)*VLOOKUP(N297,'Depression Treatment'!F$43:I$46,4,FALSE)))</f>
        <v>#VALUE!</v>
      </c>
      <c r="W297" s="33">
        <f t="shared" ca="1" si="38"/>
        <v>0</v>
      </c>
    </row>
    <row r="298" spans="1:23" x14ac:dyDescent="0.3">
      <c r="A298">
        <f t="shared" si="39"/>
        <v>296</v>
      </c>
      <c r="B298" s="15" t="str">
        <f ca="1">_xlfn.XLOOKUP(OFFSET('Survey Data'!$A$2,A298,0),Key!A$2:A$5,Key!B$2:B$5,"")</f>
        <v/>
      </c>
      <c r="C298" s="15">
        <f ca="1">_xlfn.XLOOKUP(OFFSET('Survey Data'!B$2,$A298,0),Key!$D$2:$D$6,Key!$E$2:$E$6,-25)</f>
        <v>-25</v>
      </c>
      <c r="D298" s="15">
        <f ca="1">_xlfn.XLOOKUP(OFFSET('Survey Data'!C$2,$A298,0),Key!$D$2:$D$6,Key!$E$2:$E$6,-25)</f>
        <v>-25</v>
      </c>
      <c r="E298" s="15">
        <f ca="1">_xlfn.XLOOKUP(OFFSET('Survey Data'!D$2,$A298,0),Key!$D$2:$D$6,Key!$E$2:$E$6,-25)</f>
        <v>-25</v>
      </c>
      <c r="F298" s="15">
        <f ca="1">_xlfn.XLOOKUP(OFFSET('Survey Data'!E$2,$A298,0),Key!$D$2:$D$6,Key!$E$2:$E$6,-25)</f>
        <v>-25</v>
      </c>
      <c r="G298" s="15">
        <f ca="1">_xlfn.XLOOKUP(OFFSET('Survey Data'!F$2,$A298,0),Key!$D$2:$D$6,Key!$E$2:$E$6,-25)</f>
        <v>-25</v>
      </c>
      <c r="H298" s="15">
        <f ca="1">_xlfn.XLOOKUP(OFFSET('Survey Data'!G$2,$A298,0),Key!$D$2:$D$6,Key!$E$2:$E$6,-25)</f>
        <v>-25</v>
      </c>
      <c r="I298" s="15">
        <f ca="1">OFFSET('Survey Data'!$H$2,A298,0)</f>
        <v>0</v>
      </c>
      <c r="J298" s="15" t="str">
        <f ca="1">_xlfn.XLOOKUP(OFFSET('Survey Data'!$R$2,A298,0),Key!$G$2:$G$3,Key!$H$2:$H$3,"")</f>
        <v/>
      </c>
      <c r="L298">
        <f t="shared" ca="1" si="32"/>
        <v>-150</v>
      </c>
      <c r="M298">
        <f t="shared" ca="1" si="33"/>
        <v>0</v>
      </c>
      <c r="N298" t="e">
        <f ca="1">VLOOKUP(M298,Key!J$2:K$101,2,FALSE)</f>
        <v>#N/A</v>
      </c>
      <c r="O298" t="e" cm="1">
        <f t="array" ref="O298">_xlfn.IFS(COUNTIF('Survey Data'!J298:P298,"Yes")&gt;1,4,'Survey Data'!P298="Yes",1,'Survey Data'!L298="Yes",2,'Survey Data'!M298="Yes",3,'Survey Data'!J298="Yes",4,'Survey Data'!K298="Yes",4,'Survey Data'!N298="Yes",4)</f>
        <v>#N/A</v>
      </c>
      <c r="P298" t="e">
        <f t="shared" ca="1" si="34"/>
        <v>#N/A</v>
      </c>
      <c r="Q298">
        <f t="shared" ca="1" si="35"/>
        <v>1</v>
      </c>
      <c r="R298" t="b">
        <f t="shared" ca="1" si="36"/>
        <v>1</v>
      </c>
      <c r="S298" t="str">
        <f t="shared" ca="1" si="37"/>
        <v/>
      </c>
      <c r="T298" t="e">
        <f ca="1">_xlfn.XLOOKUP(P298,'Depression Treatment'!A$2:A$33,'Depression Treatment'!I$2:I$33,0)*S298</f>
        <v>#N/A</v>
      </c>
      <c r="U298">
        <f>IF(LEFT('Survey Data'!I298,8)="Employed",1,0)</f>
        <v>0</v>
      </c>
      <c r="V298" s="33" t="e">
        <f ca="1">S298*(U298*(T298*VLOOKUP(N298,'Depression Treatment'!F$38:I$41,3,FALSE)+(1-T298)*VLOOKUP(N298,'Depression Treatment'!F$38:I$41,4,FALSE))+(1-U298)*(T298*VLOOKUP(N298,'Depression Treatment'!F$43:I$46,3,FALSE)+(1-T298)*VLOOKUP(N298,'Depression Treatment'!F$43:I$46,4,FALSE)))</f>
        <v>#VALUE!</v>
      </c>
      <c r="W298" s="33">
        <f t="shared" ca="1" si="38"/>
        <v>0</v>
      </c>
    </row>
    <row r="299" spans="1:23" x14ac:dyDescent="0.3">
      <c r="A299">
        <f t="shared" si="39"/>
        <v>297</v>
      </c>
      <c r="B299" s="15" t="str">
        <f ca="1">_xlfn.XLOOKUP(OFFSET('Survey Data'!$A$2,A299,0),Key!A$2:A$5,Key!B$2:B$5,"")</f>
        <v/>
      </c>
      <c r="C299" s="15">
        <f ca="1">_xlfn.XLOOKUP(OFFSET('Survey Data'!B$2,$A299,0),Key!$D$2:$D$6,Key!$E$2:$E$6,-25)</f>
        <v>-25</v>
      </c>
      <c r="D299" s="15">
        <f ca="1">_xlfn.XLOOKUP(OFFSET('Survey Data'!C$2,$A299,0),Key!$D$2:$D$6,Key!$E$2:$E$6,-25)</f>
        <v>-25</v>
      </c>
      <c r="E299" s="15">
        <f ca="1">_xlfn.XLOOKUP(OFFSET('Survey Data'!D$2,$A299,0),Key!$D$2:$D$6,Key!$E$2:$E$6,-25)</f>
        <v>-25</v>
      </c>
      <c r="F299" s="15">
        <f ca="1">_xlfn.XLOOKUP(OFFSET('Survey Data'!E$2,$A299,0),Key!$D$2:$D$6,Key!$E$2:$E$6,-25)</f>
        <v>-25</v>
      </c>
      <c r="G299" s="15">
        <f ca="1">_xlfn.XLOOKUP(OFFSET('Survey Data'!F$2,$A299,0),Key!$D$2:$D$6,Key!$E$2:$E$6,-25)</f>
        <v>-25</v>
      </c>
      <c r="H299" s="15">
        <f ca="1">_xlfn.XLOOKUP(OFFSET('Survey Data'!G$2,$A299,0),Key!$D$2:$D$6,Key!$E$2:$E$6,-25)</f>
        <v>-25</v>
      </c>
      <c r="I299" s="15">
        <f ca="1">OFFSET('Survey Data'!$H$2,A299,0)</f>
        <v>0</v>
      </c>
      <c r="J299" s="15" t="str">
        <f ca="1">_xlfn.XLOOKUP(OFFSET('Survey Data'!$R$2,A299,0),Key!$G$2:$G$3,Key!$H$2:$H$3,"")</f>
        <v/>
      </c>
      <c r="L299">
        <f t="shared" ca="1" si="32"/>
        <v>-150</v>
      </c>
      <c r="M299">
        <f t="shared" ca="1" si="33"/>
        <v>0</v>
      </c>
      <c r="N299" t="e">
        <f ca="1">VLOOKUP(M299,Key!J$2:K$101,2,FALSE)</f>
        <v>#N/A</v>
      </c>
      <c r="O299" t="e" cm="1">
        <f t="array" ref="O299">_xlfn.IFS(COUNTIF('Survey Data'!J299:P299,"Yes")&gt;1,4,'Survey Data'!P299="Yes",1,'Survey Data'!L299="Yes",2,'Survey Data'!M299="Yes",3,'Survey Data'!J299="Yes",4,'Survey Data'!K299="Yes",4,'Survey Data'!N299="Yes",4)</f>
        <v>#N/A</v>
      </c>
      <c r="P299" t="e">
        <f t="shared" ca="1" si="34"/>
        <v>#N/A</v>
      </c>
      <c r="Q299">
        <f t="shared" ca="1" si="35"/>
        <v>1</v>
      </c>
      <c r="R299" t="b">
        <f t="shared" ca="1" si="36"/>
        <v>1</v>
      </c>
      <c r="S299" t="str">
        <f t="shared" ca="1" si="37"/>
        <v/>
      </c>
      <c r="T299" t="e">
        <f ca="1">_xlfn.XLOOKUP(P299,'Depression Treatment'!A$2:A$33,'Depression Treatment'!I$2:I$33,0)*S299</f>
        <v>#N/A</v>
      </c>
      <c r="U299">
        <f>IF(LEFT('Survey Data'!I299,8)="Employed",1,0)</f>
        <v>0</v>
      </c>
      <c r="V299" s="33" t="e">
        <f ca="1">S299*(U299*(T299*VLOOKUP(N299,'Depression Treatment'!F$38:I$41,3,FALSE)+(1-T299)*VLOOKUP(N299,'Depression Treatment'!F$38:I$41,4,FALSE))+(1-U299)*(T299*VLOOKUP(N299,'Depression Treatment'!F$43:I$46,3,FALSE)+(1-T299)*VLOOKUP(N299,'Depression Treatment'!F$43:I$46,4,FALSE)))</f>
        <v>#VALUE!</v>
      </c>
      <c r="W299" s="33">
        <f t="shared" ca="1" si="38"/>
        <v>0</v>
      </c>
    </row>
    <row r="300" spans="1:23" x14ac:dyDescent="0.3">
      <c r="A300">
        <f t="shared" si="39"/>
        <v>298</v>
      </c>
      <c r="B300" s="15" t="str">
        <f ca="1">_xlfn.XLOOKUP(OFFSET('Survey Data'!$A$2,A300,0),Key!A$2:A$5,Key!B$2:B$5,"")</f>
        <v/>
      </c>
      <c r="C300" s="15">
        <f ca="1">_xlfn.XLOOKUP(OFFSET('Survey Data'!B$2,$A300,0),Key!$D$2:$D$6,Key!$E$2:$E$6,-25)</f>
        <v>-25</v>
      </c>
      <c r="D300" s="15">
        <f ca="1">_xlfn.XLOOKUP(OFFSET('Survey Data'!C$2,$A300,0),Key!$D$2:$D$6,Key!$E$2:$E$6,-25)</f>
        <v>-25</v>
      </c>
      <c r="E300" s="15">
        <f ca="1">_xlfn.XLOOKUP(OFFSET('Survey Data'!D$2,$A300,0),Key!$D$2:$D$6,Key!$E$2:$E$6,-25)</f>
        <v>-25</v>
      </c>
      <c r="F300" s="15">
        <f ca="1">_xlfn.XLOOKUP(OFFSET('Survey Data'!E$2,$A300,0),Key!$D$2:$D$6,Key!$E$2:$E$6,-25)</f>
        <v>-25</v>
      </c>
      <c r="G300" s="15">
        <f ca="1">_xlfn.XLOOKUP(OFFSET('Survey Data'!F$2,$A300,0),Key!$D$2:$D$6,Key!$E$2:$E$6,-25)</f>
        <v>-25</v>
      </c>
      <c r="H300" s="15">
        <f ca="1">_xlfn.XLOOKUP(OFFSET('Survey Data'!G$2,$A300,0),Key!$D$2:$D$6,Key!$E$2:$E$6,-25)</f>
        <v>-25</v>
      </c>
      <c r="I300" s="15">
        <f ca="1">OFFSET('Survey Data'!$H$2,A300,0)</f>
        <v>0</v>
      </c>
      <c r="J300" s="15" t="str">
        <f ca="1">_xlfn.XLOOKUP(OFFSET('Survey Data'!$R$2,A300,0),Key!$G$2:$G$3,Key!$H$2:$H$3,"")</f>
        <v/>
      </c>
      <c r="L300">
        <f t="shared" ca="1" si="32"/>
        <v>-150</v>
      </c>
      <c r="M300">
        <f t="shared" ca="1" si="33"/>
        <v>0</v>
      </c>
      <c r="N300" t="e">
        <f ca="1">VLOOKUP(M300,Key!J$2:K$101,2,FALSE)</f>
        <v>#N/A</v>
      </c>
      <c r="O300" t="e" cm="1">
        <f t="array" ref="O300">_xlfn.IFS(COUNTIF('Survey Data'!J300:P300,"Yes")&gt;1,4,'Survey Data'!P300="Yes",1,'Survey Data'!L300="Yes",2,'Survey Data'!M300="Yes",3,'Survey Data'!J300="Yes",4,'Survey Data'!K300="Yes",4,'Survey Data'!N300="Yes",4)</f>
        <v>#N/A</v>
      </c>
      <c r="P300" t="e">
        <f t="shared" ca="1" si="34"/>
        <v>#N/A</v>
      </c>
      <c r="Q300">
        <f t="shared" ca="1" si="35"/>
        <v>1</v>
      </c>
      <c r="R300" t="b">
        <f t="shared" ca="1" si="36"/>
        <v>1</v>
      </c>
      <c r="S300" t="str">
        <f t="shared" ca="1" si="37"/>
        <v/>
      </c>
      <c r="T300" t="e">
        <f ca="1">_xlfn.XLOOKUP(P300,'Depression Treatment'!A$2:A$33,'Depression Treatment'!I$2:I$33,0)*S300</f>
        <v>#N/A</v>
      </c>
      <c r="U300">
        <f>IF(LEFT('Survey Data'!I300,8)="Employed",1,0)</f>
        <v>0</v>
      </c>
      <c r="V300" s="33" t="e">
        <f ca="1">S300*(U300*(T300*VLOOKUP(N300,'Depression Treatment'!F$38:I$41,3,FALSE)+(1-T300)*VLOOKUP(N300,'Depression Treatment'!F$38:I$41,4,FALSE))+(1-U300)*(T300*VLOOKUP(N300,'Depression Treatment'!F$43:I$46,3,FALSE)+(1-T300)*VLOOKUP(N300,'Depression Treatment'!F$43:I$46,4,FALSE)))</f>
        <v>#VALUE!</v>
      </c>
      <c r="W300" s="33">
        <f t="shared" ca="1" si="38"/>
        <v>0</v>
      </c>
    </row>
    <row r="301" spans="1:23" x14ac:dyDescent="0.3">
      <c r="A301">
        <f t="shared" si="39"/>
        <v>299</v>
      </c>
      <c r="B301" s="15" t="str">
        <f ca="1">_xlfn.XLOOKUP(OFFSET('Survey Data'!$A$2,A301,0),Key!A$2:A$5,Key!B$2:B$5,"")</f>
        <v/>
      </c>
      <c r="C301" s="15">
        <f ca="1">_xlfn.XLOOKUP(OFFSET('Survey Data'!B$2,$A301,0),Key!$D$2:$D$6,Key!$E$2:$E$6,-25)</f>
        <v>-25</v>
      </c>
      <c r="D301" s="15">
        <f ca="1">_xlfn.XLOOKUP(OFFSET('Survey Data'!C$2,$A301,0),Key!$D$2:$D$6,Key!$E$2:$E$6,-25)</f>
        <v>-25</v>
      </c>
      <c r="E301" s="15">
        <f ca="1">_xlfn.XLOOKUP(OFFSET('Survey Data'!D$2,$A301,0),Key!$D$2:$D$6,Key!$E$2:$E$6,-25)</f>
        <v>-25</v>
      </c>
      <c r="F301" s="15">
        <f ca="1">_xlfn.XLOOKUP(OFFSET('Survey Data'!E$2,$A301,0),Key!$D$2:$D$6,Key!$E$2:$E$6,-25)</f>
        <v>-25</v>
      </c>
      <c r="G301" s="15">
        <f ca="1">_xlfn.XLOOKUP(OFFSET('Survey Data'!F$2,$A301,0),Key!$D$2:$D$6,Key!$E$2:$E$6,-25)</f>
        <v>-25</v>
      </c>
      <c r="H301" s="15">
        <f ca="1">_xlfn.XLOOKUP(OFFSET('Survey Data'!G$2,$A301,0),Key!$D$2:$D$6,Key!$E$2:$E$6,-25)</f>
        <v>-25</v>
      </c>
      <c r="I301" s="15">
        <f ca="1">OFFSET('Survey Data'!$H$2,A301,0)</f>
        <v>0</v>
      </c>
      <c r="J301" s="15" t="str">
        <f ca="1">_xlfn.XLOOKUP(OFFSET('Survey Data'!$R$2,A301,0),Key!$G$2:$G$3,Key!$H$2:$H$3,"")</f>
        <v/>
      </c>
      <c r="L301">
        <f t="shared" ca="1" si="32"/>
        <v>-150</v>
      </c>
      <c r="M301">
        <f t="shared" ca="1" si="33"/>
        <v>0</v>
      </c>
      <c r="N301" t="e">
        <f ca="1">VLOOKUP(M301,Key!J$2:K$101,2,FALSE)</f>
        <v>#N/A</v>
      </c>
      <c r="O301" t="e" cm="1">
        <f t="array" ref="O301">_xlfn.IFS(COUNTIF('Survey Data'!J301:P301,"Yes")&gt;1,4,'Survey Data'!P301="Yes",1,'Survey Data'!L301="Yes",2,'Survey Data'!M301="Yes",3,'Survey Data'!J301="Yes",4,'Survey Data'!K301="Yes",4,'Survey Data'!N301="Yes",4)</f>
        <v>#N/A</v>
      </c>
      <c r="P301" t="e">
        <f t="shared" ca="1" si="34"/>
        <v>#N/A</v>
      </c>
      <c r="Q301">
        <f t="shared" ca="1" si="35"/>
        <v>1</v>
      </c>
      <c r="R301" t="b">
        <f t="shared" ca="1" si="36"/>
        <v>1</v>
      </c>
      <c r="S301" t="str">
        <f t="shared" ca="1" si="37"/>
        <v/>
      </c>
      <c r="T301" t="e">
        <f ca="1">_xlfn.XLOOKUP(P301,'Depression Treatment'!A$2:A$33,'Depression Treatment'!I$2:I$33,0)*S301</f>
        <v>#N/A</v>
      </c>
      <c r="U301">
        <f>IF(LEFT('Survey Data'!I301,8)="Employed",1,0)</f>
        <v>0</v>
      </c>
      <c r="V301" s="33" t="e">
        <f ca="1">S301*(U301*(T301*VLOOKUP(N301,'Depression Treatment'!F$38:I$41,3,FALSE)+(1-T301)*VLOOKUP(N301,'Depression Treatment'!F$38:I$41,4,FALSE))+(1-U301)*(T301*VLOOKUP(N301,'Depression Treatment'!F$43:I$46,3,FALSE)+(1-T301)*VLOOKUP(N301,'Depression Treatment'!F$43:I$46,4,FALSE)))</f>
        <v>#VALUE!</v>
      </c>
      <c r="W301" s="33">
        <f t="shared" ca="1" si="38"/>
        <v>0</v>
      </c>
    </row>
    <row r="302" spans="1:23" x14ac:dyDescent="0.3">
      <c r="A302">
        <f t="shared" si="39"/>
        <v>300</v>
      </c>
      <c r="B302" s="15" t="str">
        <f ca="1">_xlfn.XLOOKUP(OFFSET('Survey Data'!$A$2,A302,0),Key!A$2:A$5,Key!B$2:B$5,"")</f>
        <v/>
      </c>
      <c r="C302" s="15">
        <f ca="1">_xlfn.XLOOKUP(OFFSET('Survey Data'!B$2,$A302,0),Key!$D$2:$D$6,Key!$E$2:$E$6,-25)</f>
        <v>-25</v>
      </c>
      <c r="D302" s="15">
        <f ca="1">_xlfn.XLOOKUP(OFFSET('Survey Data'!C$2,$A302,0),Key!$D$2:$D$6,Key!$E$2:$E$6,-25)</f>
        <v>-25</v>
      </c>
      <c r="E302" s="15">
        <f ca="1">_xlfn.XLOOKUP(OFFSET('Survey Data'!D$2,$A302,0),Key!$D$2:$D$6,Key!$E$2:$E$6,-25)</f>
        <v>-25</v>
      </c>
      <c r="F302" s="15">
        <f ca="1">_xlfn.XLOOKUP(OFFSET('Survey Data'!E$2,$A302,0),Key!$D$2:$D$6,Key!$E$2:$E$6,-25)</f>
        <v>-25</v>
      </c>
      <c r="G302" s="15">
        <f ca="1">_xlfn.XLOOKUP(OFFSET('Survey Data'!F$2,$A302,0),Key!$D$2:$D$6,Key!$E$2:$E$6,-25)</f>
        <v>-25</v>
      </c>
      <c r="H302" s="15">
        <f ca="1">_xlfn.XLOOKUP(OFFSET('Survey Data'!G$2,$A302,0),Key!$D$2:$D$6,Key!$E$2:$E$6,-25)</f>
        <v>-25</v>
      </c>
      <c r="I302" s="15">
        <f ca="1">OFFSET('Survey Data'!$H$2,A302,0)</f>
        <v>0</v>
      </c>
      <c r="J302" s="15" t="str">
        <f ca="1">_xlfn.XLOOKUP(OFFSET('Survey Data'!$R$2,A302,0),Key!$G$2:$G$3,Key!$H$2:$H$3,"")</f>
        <v/>
      </c>
      <c r="L302">
        <f t="shared" ca="1" si="32"/>
        <v>-150</v>
      </c>
      <c r="M302">
        <f t="shared" ca="1" si="33"/>
        <v>0</v>
      </c>
      <c r="N302" t="e">
        <f ca="1">VLOOKUP(M302,Key!J$2:K$101,2,FALSE)</f>
        <v>#N/A</v>
      </c>
      <c r="O302" t="e" cm="1">
        <f t="array" ref="O302">_xlfn.IFS(COUNTIF('Survey Data'!J302:P302,"Yes")&gt;1,4,'Survey Data'!P302="Yes",1,'Survey Data'!L302="Yes",2,'Survey Data'!M302="Yes",3,'Survey Data'!J302="Yes",4,'Survey Data'!K302="Yes",4,'Survey Data'!N302="Yes",4)</f>
        <v>#N/A</v>
      </c>
      <c r="P302" t="e">
        <f t="shared" ca="1" si="34"/>
        <v>#N/A</v>
      </c>
      <c r="Q302">
        <f t="shared" ca="1" si="35"/>
        <v>1</v>
      </c>
      <c r="R302" t="b">
        <f t="shared" ca="1" si="36"/>
        <v>1</v>
      </c>
      <c r="S302" t="str">
        <f t="shared" ca="1" si="37"/>
        <v/>
      </c>
      <c r="T302" t="e">
        <f ca="1">_xlfn.XLOOKUP(P302,'Depression Treatment'!A$2:A$33,'Depression Treatment'!I$2:I$33,0)*S302</f>
        <v>#N/A</v>
      </c>
      <c r="U302">
        <f>IF(LEFT('Survey Data'!I302,8)="Employed",1,0)</f>
        <v>0</v>
      </c>
      <c r="V302" s="33" t="e">
        <f ca="1">S302*(U302*(T302*VLOOKUP(N302,'Depression Treatment'!F$38:I$41,3,FALSE)+(1-T302)*VLOOKUP(N302,'Depression Treatment'!F$38:I$41,4,FALSE))+(1-U302)*(T302*VLOOKUP(N302,'Depression Treatment'!F$43:I$46,3,FALSE)+(1-T302)*VLOOKUP(N302,'Depression Treatment'!F$43:I$46,4,FALSE)))</f>
        <v>#VALUE!</v>
      </c>
      <c r="W302" s="33">
        <f t="shared" ca="1" si="38"/>
        <v>0</v>
      </c>
    </row>
    <row r="303" spans="1:23" x14ac:dyDescent="0.3">
      <c r="A303">
        <f t="shared" si="39"/>
        <v>301</v>
      </c>
      <c r="B303" s="15" t="str">
        <f ca="1">_xlfn.XLOOKUP(OFFSET('Survey Data'!$A$2,A303,0),Key!A$2:A$5,Key!B$2:B$5,"")</f>
        <v/>
      </c>
      <c r="C303" s="15">
        <f ca="1">_xlfn.XLOOKUP(OFFSET('Survey Data'!B$2,$A303,0),Key!$D$2:$D$6,Key!$E$2:$E$6,-25)</f>
        <v>-25</v>
      </c>
      <c r="D303" s="15">
        <f ca="1">_xlfn.XLOOKUP(OFFSET('Survey Data'!C$2,$A303,0),Key!$D$2:$D$6,Key!$E$2:$E$6,-25)</f>
        <v>-25</v>
      </c>
      <c r="E303" s="15">
        <f ca="1">_xlfn.XLOOKUP(OFFSET('Survey Data'!D$2,$A303,0),Key!$D$2:$D$6,Key!$E$2:$E$6,-25)</f>
        <v>-25</v>
      </c>
      <c r="F303" s="15">
        <f ca="1">_xlfn.XLOOKUP(OFFSET('Survey Data'!E$2,$A303,0),Key!$D$2:$D$6,Key!$E$2:$E$6,-25)</f>
        <v>-25</v>
      </c>
      <c r="G303" s="15">
        <f ca="1">_xlfn.XLOOKUP(OFFSET('Survey Data'!F$2,$A303,0),Key!$D$2:$D$6,Key!$E$2:$E$6,-25)</f>
        <v>-25</v>
      </c>
      <c r="H303" s="15">
        <f ca="1">_xlfn.XLOOKUP(OFFSET('Survey Data'!G$2,$A303,0),Key!$D$2:$D$6,Key!$E$2:$E$6,-25)</f>
        <v>-25</v>
      </c>
      <c r="I303" s="15">
        <f ca="1">OFFSET('Survey Data'!$H$2,A303,0)</f>
        <v>0</v>
      </c>
      <c r="J303" s="15" t="str">
        <f ca="1">_xlfn.XLOOKUP(OFFSET('Survey Data'!$R$2,A303,0),Key!$G$2:$G$3,Key!$H$2:$H$3,"")</f>
        <v/>
      </c>
      <c r="L303">
        <f t="shared" ca="1" si="32"/>
        <v>-150</v>
      </c>
      <c r="M303">
        <f t="shared" ca="1" si="33"/>
        <v>0</v>
      </c>
      <c r="N303" t="e">
        <f ca="1">VLOOKUP(M303,Key!J$2:K$101,2,FALSE)</f>
        <v>#N/A</v>
      </c>
      <c r="O303" t="e" cm="1">
        <f t="array" ref="O303">_xlfn.IFS(COUNTIF('Survey Data'!J303:P303,"Yes")&gt;1,4,'Survey Data'!P303="Yes",1,'Survey Data'!L303="Yes",2,'Survey Data'!M303="Yes",3,'Survey Data'!J303="Yes",4,'Survey Data'!K303="Yes",4,'Survey Data'!N303="Yes",4)</f>
        <v>#N/A</v>
      </c>
      <c r="P303" t="e">
        <f t="shared" ca="1" si="34"/>
        <v>#N/A</v>
      </c>
      <c r="Q303">
        <f t="shared" ca="1" si="35"/>
        <v>1</v>
      </c>
      <c r="R303" t="b">
        <f t="shared" ca="1" si="36"/>
        <v>1</v>
      </c>
      <c r="S303" t="str">
        <f t="shared" ca="1" si="37"/>
        <v/>
      </c>
      <c r="T303" t="e">
        <f ca="1">_xlfn.XLOOKUP(P303,'Depression Treatment'!A$2:A$33,'Depression Treatment'!I$2:I$33,0)*S303</f>
        <v>#N/A</v>
      </c>
      <c r="U303">
        <f>IF(LEFT('Survey Data'!I303,8)="Employed",1,0)</f>
        <v>0</v>
      </c>
      <c r="V303" s="33" t="e">
        <f ca="1">S303*(U303*(T303*VLOOKUP(N303,'Depression Treatment'!F$38:I$41,3,FALSE)+(1-T303)*VLOOKUP(N303,'Depression Treatment'!F$38:I$41,4,FALSE))+(1-U303)*(T303*VLOOKUP(N303,'Depression Treatment'!F$43:I$46,3,FALSE)+(1-T303)*VLOOKUP(N303,'Depression Treatment'!F$43:I$46,4,FALSE)))</f>
        <v>#VALUE!</v>
      </c>
      <c r="W303" s="33">
        <f t="shared" ca="1" si="38"/>
        <v>0</v>
      </c>
    </row>
    <row r="304" spans="1:23" x14ac:dyDescent="0.3">
      <c r="A304">
        <f t="shared" si="39"/>
        <v>302</v>
      </c>
      <c r="B304" s="15" t="str">
        <f ca="1">_xlfn.XLOOKUP(OFFSET('Survey Data'!$A$2,A304,0),Key!A$2:A$5,Key!B$2:B$5,"")</f>
        <v/>
      </c>
      <c r="C304" s="15">
        <f ca="1">_xlfn.XLOOKUP(OFFSET('Survey Data'!B$2,$A304,0),Key!$D$2:$D$6,Key!$E$2:$E$6,-25)</f>
        <v>-25</v>
      </c>
      <c r="D304" s="15">
        <f ca="1">_xlfn.XLOOKUP(OFFSET('Survey Data'!C$2,$A304,0),Key!$D$2:$D$6,Key!$E$2:$E$6,-25)</f>
        <v>-25</v>
      </c>
      <c r="E304" s="15">
        <f ca="1">_xlfn.XLOOKUP(OFFSET('Survey Data'!D$2,$A304,0),Key!$D$2:$D$6,Key!$E$2:$E$6,-25)</f>
        <v>-25</v>
      </c>
      <c r="F304" s="15">
        <f ca="1">_xlfn.XLOOKUP(OFFSET('Survey Data'!E$2,$A304,0),Key!$D$2:$D$6,Key!$E$2:$E$6,-25)</f>
        <v>-25</v>
      </c>
      <c r="G304" s="15">
        <f ca="1">_xlfn.XLOOKUP(OFFSET('Survey Data'!F$2,$A304,0),Key!$D$2:$D$6,Key!$E$2:$E$6,-25)</f>
        <v>-25</v>
      </c>
      <c r="H304" s="15">
        <f ca="1">_xlfn.XLOOKUP(OFFSET('Survey Data'!G$2,$A304,0),Key!$D$2:$D$6,Key!$E$2:$E$6,-25)</f>
        <v>-25</v>
      </c>
      <c r="I304" s="15">
        <f ca="1">OFFSET('Survey Data'!$H$2,A304,0)</f>
        <v>0</v>
      </c>
      <c r="J304" s="15" t="str">
        <f ca="1">_xlfn.XLOOKUP(OFFSET('Survey Data'!$R$2,A304,0),Key!$G$2:$G$3,Key!$H$2:$H$3,"")</f>
        <v/>
      </c>
      <c r="L304">
        <f t="shared" ca="1" si="32"/>
        <v>-150</v>
      </c>
      <c r="M304">
        <f t="shared" ca="1" si="33"/>
        <v>0</v>
      </c>
      <c r="N304" t="e">
        <f ca="1">VLOOKUP(M304,Key!J$2:K$101,2,FALSE)</f>
        <v>#N/A</v>
      </c>
      <c r="O304" t="e" cm="1">
        <f t="array" ref="O304">_xlfn.IFS(COUNTIF('Survey Data'!J304:P304,"Yes")&gt;1,4,'Survey Data'!P304="Yes",1,'Survey Data'!L304="Yes",2,'Survey Data'!M304="Yes",3,'Survey Data'!J304="Yes",4,'Survey Data'!K304="Yes",4,'Survey Data'!N304="Yes",4)</f>
        <v>#N/A</v>
      </c>
      <c r="P304" t="e">
        <f t="shared" ca="1" si="34"/>
        <v>#N/A</v>
      </c>
      <c r="Q304">
        <f t="shared" ca="1" si="35"/>
        <v>1</v>
      </c>
      <c r="R304" t="b">
        <f t="shared" ca="1" si="36"/>
        <v>1</v>
      </c>
      <c r="S304" t="str">
        <f t="shared" ca="1" si="37"/>
        <v/>
      </c>
      <c r="T304" t="e">
        <f ca="1">_xlfn.XLOOKUP(P304,'Depression Treatment'!A$2:A$33,'Depression Treatment'!I$2:I$33,0)*S304</f>
        <v>#N/A</v>
      </c>
      <c r="U304">
        <f>IF(LEFT('Survey Data'!I304,8)="Employed",1,0)</f>
        <v>0</v>
      </c>
      <c r="V304" s="33" t="e">
        <f ca="1">S304*(U304*(T304*VLOOKUP(N304,'Depression Treatment'!F$38:I$41,3,FALSE)+(1-T304)*VLOOKUP(N304,'Depression Treatment'!F$38:I$41,4,FALSE))+(1-U304)*(T304*VLOOKUP(N304,'Depression Treatment'!F$43:I$46,3,FALSE)+(1-T304)*VLOOKUP(N304,'Depression Treatment'!F$43:I$46,4,FALSE)))</f>
        <v>#VALUE!</v>
      </c>
      <c r="W304" s="33">
        <f t="shared" ca="1" si="38"/>
        <v>0</v>
      </c>
    </row>
    <row r="305" spans="1:23" x14ac:dyDescent="0.3">
      <c r="A305">
        <f t="shared" si="39"/>
        <v>303</v>
      </c>
      <c r="B305" s="15" t="str">
        <f ca="1">_xlfn.XLOOKUP(OFFSET('Survey Data'!$A$2,A305,0),Key!A$2:A$5,Key!B$2:B$5,"")</f>
        <v/>
      </c>
      <c r="C305" s="15">
        <f ca="1">_xlfn.XLOOKUP(OFFSET('Survey Data'!B$2,$A305,0),Key!$D$2:$D$6,Key!$E$2:$E$6,-25)</f>
        <v>-25</v>
      </c>
      <c r="D305" s="15">
        <f ca="1">_xlfn.XLOOKUP(OFFSET('Survey Data'!C$2,$A305,0),Key!$D$2:$D$6,Key!$E$2:$E$6,-25)</f>
        <v>-25</v>
      </c>
      <c r="E305" s="15">
        <f ca="1">_xlfn.XLOOKUP(OFFSET('Survey Data'!D$2,$A305,0),Key!$D$2:$D$6,Key!$E$2:$E$6,-25)</f>
        <v>-25</v>
      </c>
      <c r="F305" s="15">
        <f ca="1">_xlfn.XLOOKUP(OFFSET('Survey Data'!E$2,$A305,0),Key!$D$2:$D$6,Key!$E$2:$E$6,-25)</f>
        <v>-25</v>
      </c>
      <c r="G305" s="15">
        <f ca="1">_xlfn.XLOOKUP(OFFSET('Survey Data'!F$2,$A305,0),Key!$D$2:$D$6,Key!$E$2:$E$6,-25)</f>
        <v>-25</v>
      </c>
      <c r="H305" s="15">
        <f ca="1">_xlfn.XLOOKUP(OFFSET('Survey Data'!G$2,$A305,0),Key!$D$2:$D$6,Key!$E$2:$E$6,-25)</f>
        <v>-25</v>
      </c>
      <c r="I305" s="15">
        <f ca="1">OFFSET('Survey Data'!$H$2,A305,0)</f>
        <v>0</v>
      </c>
      <c r="J305" s="15" t="str">
        <f ca="1">_xlfn.XLOOKUP(OFFSET('Survey Data'!$R$2,A305,0),Key!$G$2:$G$3,Key!$H$2:$H$3,"")</f>
        <v/>
      </c>
      <c r="L305">
        <f t="shared" ca="1" si="32"/>
        <v>-150</v>
      </c>
      <c r="M305">
        <f t="shared" ca="1" si="33"/>
        <v>0</v>
      </c>
      <c r="N305" t="e">
        <f ca="1">VLOOKUP(M305,Key!J$2:K$101,2,FALSE)</f>
        <v>#N/A</v>
      </c>
      <c r="O305" t="e" cm="1">
        <f t="array" ref="O305">_xlfn.IFS(COUNTIF('Survey Data'!J305:P305,"Yes")&gt;1,4,'Survey Data'!P305="Yes",1,'Survey Data'!L305="Yes",2,'Survey Data'!M305="Yes",3,'Survey Data'!J305="Yes",4,'Survey Data'!K305="Yes",4,'Survey Data'!N305="Yes",4)</f>
        <v>#N/A</v>
      </c>
      <c r="P305" t="e">
        <f t="shared" ca="1" si="34"/>
        <v>#N/A</v>
      </c>
      <c r="Q305">
        <f t="shared" ca="1" si="35"/>
        <v>1</v>
      </c>
      <c r="R305" t="b">
        <f t="shared" ca="1" si="36"/>
        <v>1</v>
      </c>
      <c r="S305" t="str">
        <f t="shared" ca="1" si="37"/>
        <v/>
      </c>
      <c r="T305" t="e">
        <f ca="1">_xlfn.XLOOKUP(P305,'Depression Treatment'!A$2:A$33,'Depression Treatment'!I$2:I$33,0)*S305</f>
        <v>#N/A</v>
      </c>
      <c r="U305">
        <f>IF(LEFT('Survey Data'!I305,8)="Employed",1,0)</f>
        <v>0</v>
      </c>
      <c r="V305" s="33" t="e">
        <f ca="1">S305*(U305*(T305*VLOOKUP(N305,'Depression Treatment'!F$38:I$41,3,FALSE)+(1-T305)*VLOOKUP(N305,'Depression Treatment'!F$38:I$41,4,FALSE))+(1-U305)*(T305*VLOOKUP(N305,'Depression Treatment'!F$43:I$46,3,FALSE)+(1-T305)*VLOOKUP(N305,'Depression Treatment'!F$43:I$46,4,FALSE)))</f>
        <v>#VALUE!</v>
      </c>
      <c r="W305" s="33">
        <f t="shared" ca="1" si="38"/>
        <v>0</v>
      </c>
    </row>
    <row r="306" spans="1:23" x14ac:dyDescent="0.3">
      <c r="A306">
        <f t="shared" si="39"/>
        <v>304</v>
      </c>
      <c r="B306" s="15" t="str">
        <f ca="1">_xlfn.XLOOKUP(OFFSET('Survey Data'!$A$2,A306,0),Key!A$2:A$5,Key!B$2:B$5,"")</f>
        <v/>
      </c>
      <c r="C306" s="15">
        <f ca="1">_xlfn.XLOOKUP(OFFSET('Survey Data'!B$2,$A306,0),Key!$D$2:$D$6,Key!$E$2:$E$6,-25)</f>
        <v>-25</v>
      </c>
      <c r="D306" s="15">
        <f ca="1">_xlfn.XLOOKUP(OFFSET('Survey Data'!C$2,$A306,0),Key!$D$2:$D$6,Key!$E$2:$E$6,-25)</f>
        <v>-25</v>
      </c>
      <c r="E306" s="15">
        <f ca="1">_xlfn.XLOOKUP(OFFSET('Survey Data'!D$2,$A306,0),Key!$D$2:$D$6,Key!$E$2:$E$6,-25)</f>
        <v>-25</v>
      </c>
      <c r="F306" s="15">
        <f ca="1">_xlfn.XLOOKUP(OFFSET('Survey Data'!E$2,$A306,0),Key!$D$2:$D$6,Key!$E$2:$E$6,-25)</f>
        <v>-25</v>
      </c>
      <c r="G306" s="15">
        <f ca="1">_xlfn.XLOOKUP(OFFSET('Survey Data'!F$2,$A306,0),Key!$D$2:$D$6,Key!$E$2:$E$6,-25)</f>
        <v>-25</v>
      </c>
      <c r="H306" s="15">
        <f ca="1">_xlfn.XLOOKUP(OFFSET('Survey Data'!G$2,$A306,0),Key!$D$2:$D$6,Key!$E$2:$E$6,-25)</f>
        <v>-25</v>
      </c>
      <c r="I306" s="15">
        <f ca="1">OFFSET('Survey Data'!$H$2,A306,0)</f>
        <v>0</v>
      </c>
      <c r="J306" s="15" t="str">
        <f ca="1">_xlfn.XLOOKUP(OFFSET('Survey Data'!$R$2,A306,0),Key!$G$2:$G$3,Key!$H$2:$H$3,"")</f>
        <v/>
      </c>
      <c r="L306">
        <f t="shared" ca="1" si="32"/>
        <v>-150</v>
      </c>
      <c r="M306">
        <f t="shared" ca="1" si="33"/>
        <v>0</v>
      </c>
      <c r="N306" t="e">
        <f ca="1">VLOOKUP(M306,Key!J$2:K$101,2,FALSE)</f>
        <v>#N/A</v>
      </c>
      <c r="O306" t="e" cm="1">
        <f t="array" ref="O306">_xlfn.IFS(COUNTIF('Survey Data'!J306:P306,"Yes")&gt;1,4,'Survey Data'!P306="Yes",1,'Survey Data'!L306="Yes",2,'Survey Data'!M306="Yes",3,'Survey Data'!J306="Yes",4,'Survey Data'!K306="Yes",4,'Survey Data'!N306="Yes",4)</f>
        <v>#N/A</v>
      </c>
      <c r="P306" t="e">
        <f t="shared" ca="1" si="34"/>
        <v>#N/A</v>
      </c>
      <c r="Q306">
        <f t="shared" ca="1" si="35"/>
        <v>1</v>
      </c>
      <c r="R306" t="b">
        <f t="shared" ca="1" si="36"/>
        <v>1</v>
      </c>
      <c r="S306" t="str">
        <f t="shared" ca="1" si="37"/>
        <v/>
      </c>
      <c r="T306" t="e">
        <f ca="1">_xlfn.XLOOKUP(P306,'Depression Treatment'!A$2:A$33,'Depression Treatment'!I$2:I$33,0)*S306</f>
        <v>#N/A</v>
      </c>
      <c r="U306">
        <f>IF(LEFT('Survey Data'!I306,8)="Employed",1,0)</f>
        <v>0</v>
      </c>
      <c r="V306" s="33" t="e">
        <f ca="1">S306*(U306*(T306*VLOOKUP(N306,'Depression Treatment'!F$38:I$41,3,FALSE)+(1-T306)*VLOOKUP(N306,'Depression Treatment'!F$38:I$41,4,FALSE))+(1-U306)*(T306*VLOOKUP(N306,'Depression Treatment'!F$43:I$46,3,FALSE)+(1-T306)*VLOOKUP(N306,'Depression Treatment'!F$43:I$46,4,FALSE)))</f>
        <v>#VALUE!</v>
      </c>
      <c r="W306" s="33">
        <f t="shared" ca="1" si="38"/>
        <v>0</v>
      </c>
    </row>
    <row r="307" spans="1:23" x14ac:dyDescent="0.3">
      <c r="A307">
        <f t="shared" si="39"/>
        <v>305</v>
      </c>
      <c r="B307" s="15" t="str">
        <f ca="1">_xlfn.XLOOKUP(OFFSET('Survey Data'!$A$2,A307,0),Key!A$2:A$5,Key!B$2:B$5,"")</f>
        <v/>
      </c>
      <c r="C307" s="15">
        <f ca="1">_xlfn.XLOOKUP(OFFSET('Survey Data'!B$2,$A307,0),Key!$D$2:$D$6,Key!$E$2:$E$6,-25)</f>
        <v>-25</v>
      </c>
      <c r="D307" s="15">
        <f ca="1">_xlfn.XLOOKUP(OFFSET('Survey Data'!C$2,$A307,0),Key!$D$2:$D$6,Key!$E$2:$E$6,-25)</f>
        <v>-25</v>
      </c>
      <c r="E307" s="15">
        <f ca="1">_xlfn.XLOOKUP(OFFSET('Survey Data'!D$2,$A307,0),Key!$D$2:$D$6,Key!$E$2:$E$6,-25)</f>
        <v>-25</v>
      </c>
      <c r="F307" s="15">
        <f ca="1">_xlfn.XLOOKUP(OFFSET('Survey Data'!E$2,$A307,0),Key!$D$2:$D$6,Key!$E$2:$E$6,-25)</f>
        <v>-25</v>
      </c>
      <c r="G307" s="15">
        <f ca="1">_xlfn.XLOOKUP(OFFSET('Survey Data'!F$2,$A307,0),Key!$D$2:$D$6,Key!$E$2:$E$6,-25)</f>
        <v>-25</v>
      </c>
      <c r="H307" s="15">
        <f ca="1">_xlfn.XLOOKUP(OFFSET('Survey Data'!G$2,$A307,0),Key!$D$2:$D$6,Key!$E$2:$E$6,-25)</f>
        <v>-25</v>
      </c>
      <c r="I307" s="15">
        <f ca="1">OFFSET('Survey Data'!$H$2,A307,0)</f>
        <v>0</v>
      </c>
      <c r="J307" s="15" t="str">
        <f ca="1">_xlfn.XLOOKUP(OFFSET('Survey Data'!$R$2,A307,0),Key!$G$2:$G$3,Key!$H$2:$H$3,"")</f>
        <v/>
      </c>
      <c r="L307">
        <f t="shared" ca="1" si="32"/>
        <v>-150</v>
      </c>
      <c r="M307">
        <f t="shared" ca="1" si="33"/>
        <v>0</v>
      </c>
      <c r="N307" t="e">
        <f ca="1">VLOOKUP(M307,Key!J$2:K$101,2,FALSE)</f>
        <v>#N/A</v>
      </c>
      <c r="O307" t="e" cm="1">
        <f t="array" ref="O307">_xlfn.IFS(COUNTIF('Survey Data'!J307:P307,"Yes")&gt;1,4,'Survey Data'!P307="Yes",1,'Survey Data'!L307="Yes",2,'Survey Data'!M307="Yes",3,'Survey Data'!J307="Yes",4,'Survey Data'!K307="Yes",4,'Survey Data'!N307="Yes",4)</f>
        <v>#N/A</v>
      </c>
      <c r="P307" t="e">
        <f t="shared" ca="1" si="34"/>
        <v>#N/A</v>
      </c>
      <c r="Q307">
        <f t="shared" ca="1" si="35"/>
        <v>1</v>
      </c>
      <c r="R307" t="b">
        <f t="shared" ca="1" si="36"/>
        <v>1</v>
      </c>
      <c r="S307" t="str">
        <f t="shared" ca="1" si="37"/>
        <v/>
      </c>
      <c r="T307" t="e">
        <f ca="1">_xlfn.XLOOKUP(P307,'Depression Treatment'!A$2:A$33,'Depression Treatment'!I$2:I$33,0)*S307</f>
        <v>#N/A</v>
      </c>
      <c r="U307">
        <f>IF(LEFT('Survey Data'!I307,8)="Employed",1,0)</f>
        <v>0</v>
      </c>
      <c r="V307" s="33" t="e">
        <f ca="1">S307*(U307*(T307*VLOOKUP(N307,'Depression Treatment'!F$38:I$41,3,FALSE)+(1-T307)*VLOOKUP(N307,'Depression Treatment'!F$38:I$41,4,FALSE))+(1-U307)*(T307*VLOOKUP(N307,'Depression Treatment'!F$43:I$46,3,FALSE)+(1-T307)*VLOOKUP(N307,'Depression Treatment'!F$43:I$46,4,FALSE)))</f>
        <v>#VALUE!</v>
      </c>
      <c r="W307" s="33">
        <f t="shared" ca="1" si="38"/>
        <v>0</v>
      </c>
    </row>
    <row r="308" spans="1:23" x14ac:dyDescent="0.3">
      <c r="A308">
        <f t="shared" si="39"/>
        <v>306</v>
      </c>
      <c r="B308" s="15" t="str">
        <f ca="1">_xlfn.XLOOKUP(OFFSET('Survey Data'!$A$2,A308,0),Key!A$2:A$5,Key!B$2:B$5,"")</f>
        <v/>
      </c>
      <c r="C308" s="15">
        <f ca="1">_xlfn.XLOOKUP(OFFSET('Survey Data'!B$2,$A308,0),Key!$D$2:$D$6,Key!$E$2:$E$6,-25)</f>
        <v>-25</v>
      </c>
      <c r="D308" s="15">
        <f ca="1">_xlfn.XLOOKUP(OFFSET('Survey Data'!C$2,$A308,0),Key!$D$2:$D$6,Key!$E$2:$E$6,-25)</f>
        <v>-25</v>
      </c>
      <c r="E308" s="15">
        <f ca="1">_xlfn.XLOOKUP(OFFSET('Survey Data'!D$2,$A308,0),Key!$D$2:$D$6,Key!$E$2:$E$6,-25)</f>
        <v>-25</v>
      </c>
      <c r="F308" s="15">
        <f ca="1">_xlfn.XLOOKUP(OFFSET('Survey Data'!E$2,$A308,0),Key!$D$2:$D$6,Key!$E$2:$E$6,-25)</f>
        <v>-25</v>
      </c>
      <c r="G308" s="15">
        <f ca="1">_xlfn.XLOOKUP(OFFSET('Survey Data'!F$2,$A308,0),Key!$D$2:$D$6,Key!$E$2:$E$6,-25)</f>
        <v>-25</v>
      </c>
      <c r="H308" s="15">
        <f ca="1">_xlfn.XLOOKUP(OFFSET('Survey Data'!G$2,$A308,0),Key!$D$2:$D$6,Key!$E$2:$E$6,-25)</f>
        <v>-25</v>
      </c>
      <c r="I308" s="15">
        <f ca="1">OFFSET('Survey Data'!$H$2,A308,0)</f>
        <v>0</v>
      </c>
      <c r="J308" s="15" t="str">
        <f ca="1">_xlfn.XLOOKUP(OFFSET('Survey Data'!$R$2,A308,0),Key!$G$2:$G$3,Key!$H$2:$H$3,"")</f>
        <v/>
      </c>
      <c r="L308">
        <f t="shared" ca="1" si="32"/>
        <v>-150</v>
      </c>
      <c r="M308">
        <f t="shared" ca="1" si="33"/>
        <v>0</v>
      </c>
      <c r="N308" t="e">
        <f ca="1">VLOOKUP(M308,Key!J$2:K$101,2,FALSE)</f>
        <v>#N/A</v>
      </c>
      <c r="O308" t="e" cm="1">
        <f t="array" ref="O308">_xlfn.IFS(COUNTIF('Survey Data'!J308:P308,"Yes")&gt;1,4,'Survey Data'!P308="Yes",1,'Survey Data'!L308="Yes",2,'Survey Data'!M308="Yes",3,'Survey Data'!J308="Yes",4,'Survey Data'!K308="Yes",4,'Survey Data'!N308="Yes",4)</f>
        <v>#N/A</v>
      </c>
      <c r="P308" t="e">
        <f t="shared" ca="1" si="34"/>
        <v>#N/A</v>
      </c>
      <c r="Q308">
        <f t="shared" ca="1" si="35"/>
        <v>1</v>
      </c>
      <c r="R308" t="b">
        <f t="shared" ca="1" si="36"/>
        <v>1</v>
      </c>
      <c r="S308" t="str">
        <f t="shared" ca="1" si="37"/>
        <v/>
      </c>
      <c r="T308" t="e">
        <f ca="1">_xlfn.XLOOKUP(P308,'Depression Treatment'!A$2:A$33,'Depression Treatment'!I$2:I$33,0)*S308</f>
        <v>#N/A</v>
      </c>
      <c r="U308">
        <f>IF(LEFT('Survey Data'!I308,8)="Employed",1,0)</f>
        <v>0</v>
      </c>
      <c r="V308" s="33" t="e">
        <f ca="1">S308*(U308*(T308*VLOOKUP(N308,'Depression Treatment'!F$38:I$41,3,FALSE)+(1-T308)*VLOOKUP(N308,'Depression Treatment'!F$38:I$41,4,FALSE))+(1-U308)*(T308*VLOOKUP(N308,'Depression Treatment'!F$43:I$46,3,FALSE)+(1-T308)*VLOOKUP(N308,'Depression Treatment'!F$43:I$46,4,FALSE)))</f>
        <v>#VALUE!</v>
      </c>
      <c r="W308" s="33">
        <f t="shared" ca="1" si="38"/>
        <v>0</v>
      </c>
    </row>
    <row r="309" spans="1:23" x14ac:dyDescent="0.3">
      <c r="A309">
        <f t="shared" si="39"/>
        <v>307</v>
      </c>
      <c r="B309" s="15" t="str">
        <f ca="1">_xlfn.XLOOKUP(OFFSET('Survey Data'!$A$2,A309,0),Key!A$2:A$5,Key!B$2:B$5,"")</f>
        <v/>
      </c>
      <c r="C309" s="15">
        <f ca="1">_xlfn.XLOOKUP(OFFSET('Survey Data'!B$2,$A309,0),Key!$D$2:$D$6,Key!$E$2:$E$6,-25)</f>
        <v>-25</v>
      </c>
      <c r="D309" s="15">
        <f ca="1">_xlfn.XLOOKUP(OFFSET('Survey Data'!C$2,$A309,0),Key!$D$2:$D$6,Key!$E$2:$E$6,-25)</f>
        <v>-25</v>
      </c>
      <c r="E309" s="15">
        <f ca="1">_xlfn.XLOOKUP(OFFSET('Survey Data'!D$2,$A309,0),Key!$D$2:$D$6,Key!$E$2:$E$6,-25)</f>
        <v>-25</v>
      </c>
      <c r="F309" s="15">
        <f ca="1">_xlfn.XLOOKUP(OFFSET('Survey Data'!E$2,$A309,0),Key!$D$2:$D$6,Key!$E$2:$E$6,-25)</f>
        <v>-25</v>
      </c>
      <c r="G309" s="15">
        <f ca="1">_xlfn.XLOOKUP(OFFSET('Survey Data'!F$2,$A309,0),Key!$D$2:$D$6,Key!$E$2:$E$6,-25)</f>
        <v>-25</v>
      </c>
      <c r="H309" s="15">
        <f ca="1">_xlfn.XLOOKUP(OFFSET('Survey Data'!G$2,$A309,0),Key!$D$2:$D$6,Key!$E$2:$E$6,-25)</f>
        <v>-25</v>
      </c>
      <c r="I309" s="15">
        <f ca="1">OFFSET('Survey Data'!$H$2,A309,0)</f>
        <v>0</v>
      </c>
      <c r="J309" s="15" t="str">
        <f ca="1">_xlfn.XLOOKUP(OFFSET('Survey Data'!$R$2,A309,0),Key!$G$2:$G$3,Key!$H$2:$H$3,"")</f>
        <v/>
      </c>
      <c r="L309">
        <f t="shared" ca="1" si="32"/>
        <v>-150</v>
      </c>
      <c r="M309">
        <f t="shared" ca="1" si="33"/>
        <v>0</v>
      </c>
      <c r="N309" t="e">
        <f ca="1">VLOOKUP(M309,Key!J$2:K$101,2,FALSE)</f>
        <v>#N/A</v>
      </c>
      <c r="O309" t="e" cm="1">
        <f t="array" ref="O309">_xlfn.IFS(COUNTIF('Survey Data'!J309:P309,"Yes")&gt;1,4,'Survey Data'!P309="Yes",1,'Survey Data'!L309="Yes",2,'Survey Data'!M309="Yes",3,'Survey Data'!J309="Yes",4,'Survey Data'!K309="Yes",4,'Survey Data'!N309="Yes",4)</f>
        <v>#N/A</v>
      </c>
      <c r="P309" t="e">
        <f t="shared" ca="1" si="34"/>
        <v>#N/A</v>
      </c>
      <c r="Q309">
        <f t="shared" ca="1" si="35"/>
        <v>1</v>
      </c>
      <c r="R309" t="b">
        <f t="shared" ca="1" si="36"/>
        <v>1</v>
      </c>
      <c r="S309" t="str">
        <f t="shared" ca="1" si="37"/>
        <v/>
      </c>
      <c r="T309" t="e">
        <f ca="1">_xlfn.XLOOKUP(P309,'Depression Treatment'!A$2:A$33,'Depression Treatment'!I$2:I$33,0)*S309</f>
        <v>#N/A</v>
      </c>
      <c r="U309">
        <f>IF(LEFT('Survey Data'!I309,8)="Employed",1,0)</f>
        <v>0</v>
      </c>
      <c r="V309" s="33" t="e">
        <f ca="1">S309*(U309*(T309*VLOOKUP(N309,'Depression Treatment'!F$38:I$41,3,FALSE)+(1-T309)*VLOOKUP(N309,'Depression Treatment'!F$38:I$41,4,FALSE))+(1-U309)*(T309*VLOOKUP(N309,'Depression Treatment'!F$43:I$46,3,FALSE)+(1-T309)*VLOOKUP(N309,'Depression Treatment'!F$43:I$46,4,FALSE)))</f>
        <v>#VALUE!</v>
      </c>
      <c r="W309" s="33">
        <f t="shared" ca="1" si="38"/>
        <v>0</v>
      </c>
    </row>
    <row r="310" spans="1:23" x14ac:dyDescent="0.3">
      <c r="A310">
        <f t="shared" si="39"/>
        <v>308</v>
      </c>
      <c r="B310" s="15" t="str">
        <f ca="1">_xlfn.XLOOKUP(OFFSET('Survey Data'!$A$2,A310,0),Key!A$2:A$5,Key!B$2:B$5,"")</f>
        <v/>
      </c>
      <c r="C310" s="15">
        <f ca="1">_xlfn.XLOOKUP(OFFSET('Survey Data'!B$2,$A310,0),Key!$D$2:$D$6,Key!$E$2:$E$6,-25)</f>
        <v>-25</v>
      </c>
      <c r="D310" s="15">
        <f ca="1">_xlfn.XLOOKUP(OFFSET('Survey Data'!C$2,$A310,0),Key!$D$2:$D$6,Key!$E$2:$E$6,-25)</f>
        <v>-25</v>
      </c>
      <c r="E310" s="15">
        <f ca="1">_xlfn.XLOOKUP(OFFSET('Survey Data'!D$2,$A310,0),Key!$D$2:$D$6,Key!$E$2:$E$6,-25)</f>
        <v>-25</v>
      </c>
      <c r="F310" s="15">
        <f ca="1">_xlfn.XLOOKUP(OFFSET('Survey Data'!E$2,$A310,0),Key!$D$2:$D$6,Key!$E$2:$E$6,-25)</f>
        <v>-25</v>
      </c>
      <c r="G310" s="15">
        <f ca="1">_xlfn.XLOOKUP(OFFSET('Survey Data'!F$2,$A310,0),Key!$D$2:$D$6,Key!$E$2:$E$6,-25)</f>
        <v>-25</v>
      </c>
      <c r="H310" s="15">
        <f ca="1">_xlfn.XLOOKUP(OFFSET('Survey Data'!G$2,$A310,0),Key!$D$2:$D$6,Key!$E$2:$E$6,-25)</f>
        <v>-25</v>
      </c>
      <c r="I310" s="15">
        <f ca="1">OFFSET('Survey Data'!$H$2,A310,0)</f>
        <v>0</v>
      </c>
      <c r="J310" s="15" t="str">
        <f ca="1">_xlfn.XLOOKUP(OFFSET('Survey Data'!$R$2,A310,0),Key!$G$2:$G$3,Key!$H$2:$H$3,"")</f>
        <v/>
      </c>
      <c r="L310">
        <f t="shared" ca="1" si="32"/>
        <v>-150</v>
      </c>
      <c r="M310">
        <f t="shared" ca="1" si="33"/>
        <v>0</v>
      </c>
      <c r="N310" t="e">
        <f ca="1">VLOOKUP(M310,Key!J$2:K$101,2,FALSE)</f>
        <v>#N/A</v>
      </c>
      <c r="O310" t="e" cm="1">
        <f t="array" ref="O310">_xlfn.IFS(COUNTIF('Survey Data'!J310:P310,"Yes")&gt;1,4,'Survey Data'!P310="Yes",1,'Survey Data'!L310="Yes",2,'Survey Data'!M310="Yes",3,'Survey Data'!J310="Yes",4,'Survey Data'!K310="Yes",4,'Survey Data'!N310="Yes",4)</f>
        <v>#N/A</v>
      </c>
      <c r="P310" t="e">
        <f t="shared" ca="1" si="34"/>
        <v>#N/A</v>
      </c>
      <c r="Q310">
        <f t="shared" ca="1" si="35"/>
        <v>1</v>
      </c>
      <c r="R310" t="b">
        <f t="shared" ca="1" si="36"/>
        <v>1</v>
      </c>
      <c r="S310" t="str">
        <f t="shared" ca="1" si="37"/>
        <v/>
      </c>
      <c r="T310" t="e">
        <f ca="1">_xlfn.XLOOKUP(P310,'Depression Treatment'!A$2:A$33,'Depression Treatment'!I$2:I$33,0)*S310</f>
        <v>#N/A</v>
      </c>
      <c r="U310">
        <f>IF(LEFT('Survey Data'!I310,8)="Employed",1,0)</f>
        <v>0</v>
      </c>
      <c r="V310" s="33" t="e">
        <f ca="1">S310*(U310*(T310*VLOOKUP(N310,'Depression Treatment'!F$38:I$41,3,FALSE)+(1-T310)*VLOOKUP(N310,'Depression Treatment'!F$38:I$41,4,FALSE))+(1-U310)*(T310*VLOOKUP(N310,'Depression Treatment'!F$43:I$46,3,FALSE)+(1-T310)*VLOOKUP(N310,'Depression Treatment'!F$43:I$46,4,FALSE)))</f>
        <v>#VALUE!</v>
      </c>
      <c r="W310" s="33">
        <f t="shared" ca="1" si="38"/>
        <v>0</v>
      </c>
    </row>
    <row r="311" spans="1:23" x14ac:dyDescent="0.3">
      <c r="A311">
        <f t="shared" si="39"/>
        <v>309</v>
      </c>
      <c r="B311" s="15" t="str">
        <f ca="1">_xlfn.XLOOKUP(OFFSET('Survey Data'!$A$2,A311,0),Key!A$2:A$5,Key!B$2:B$5,"")</f>
        <v/>
      </c>
      <c r="C311" s="15">
        <f ca="1">_xlfn.XLOOKUP(OFFSET('Survey Data'!B$2,$A311,0),Key!$D$2:$D$6,Key!$E$2:$E$6,-25)</f>
        <v>-25</v>
      </c>
      <c r="D311" s="15">
        <f ca="1">_xlfn.XLOOKUP(OFFSET('Survey Data'!C$2,$A311,0),Key!$D$2:$D$6,Key!$E$2:$E$6,-25)</f>
        <v>-25</v>
      </c>
      <c r="E311" s="15">
        <f ca="1">_xlfn.XLOOKUP(OFFSET('Survey Data'!D$2,$A311,0),Key!$D$2:$D$6,Key!$E$2:$E$6,-25)</f>
        <v>-25</v>
      </c>
      <c r="F311" s="15">
        <f ca="1">_xlfn.XLOOKUP(OFFSET('Survey Data'!E$2,$A311,0),Key!$D$2:$D$6,Key!$E$2:$E$6,-25)</f>
        <v>-25</v>
      </c>
      <c r="G311" s="15">
        <f ca="1">_xlfn.XLOOKUP(OFFSET('Survey Data'!F$2,$A311,0),Key!$D$2:$D$6,Key!$E$2:$E$6,-25)</f>
        <v>-25</v>
      </c>
      <c r="H311" s="15">
        <f ca="1">_xlfn.XLOOKUP(OFFSET('Survey Data'!G$2,$A311,0),Key!$D$2:$D$6,Key!$E$2:$E$6,-25)</f>
        <v>-25</v>
      </c>
      <c r="I311" s="15">
        <f ca="1">OFFSET('Survey Data'!$H$2,A311,0)</f>
        <v>0</v>
      </c>
      <c r="J311" s="15" t="str">
        <f ca="1">_xlfn.XLOOKUP(OFFSET('Survey Data'!$R$2,A311,0),Key!$G$2:$G$3,Key!$H$2:$H$3,"")</f>
        <v/>
      </c>
      <c r="L311">
        <f t="shared" ca="1" si="32"/>
        <v>-150</v>
      </c>
      <c r="M311">
        <f t="shared" ca="1" si="33"/>
        <v>0</v>
      </c>
      <c r="N311" t="e">
        <f ca="1">VLOOKUP(M311,Key!J$2:K$101,2,FALSE)</f>
        <v>#N/A</v>
      </c>
      <c r="O311" t="e" cm="1">
        <f t="array" ref="O311">_xlfn.IFS(COUNTIF('Survey Data'!J311:P311,"Yes")&gt;1,4,'Survey Data'!P311="Yes",1,'Survey Data'!L311="Yes",2,'Survey Data'!M311="Yes",3,'Survey Data'!J311="Yes",4,'Survey Data'!K311="Yes",4,'Survey Data'!N311="Yes",4)</f>
        <v>#N/A</v>
      </c>
      <c r="P311" t="e">
        <f t="shared" ca="1" si="34"/>
        <v>#N/A</v>
      </c>
      <c r="Q311">
        <f t="shared" ca="1" si="35"/>
        <v>1</v>
      </c>
      <c r="R311" t="b">
        <f t="shared" ca="1" si="36"/>
        <v>1</v>
      </c>
      <c r="S311" t="str">
        <f t="shared" ca="1" si="37"/>
        <v/>
      </c>
      <c r="T311" t="e">
        <f ca="1">_xlfn.XLOOKUP(P311,'Depression Treatment'!A$2:A$33,'Depression Treatment'!I$2:I$33,0)*S311</f>
        <v>#N/A</v>
      </c>
      <c r="U311">
        <f>IF(LEFT('Survey Data'!I311,8)="Employed",1,0)</f>
        <v>0</v>
      </c>
      <c r="V311" s="33" t="e">
        <f ca="1">S311*(U311*(T311*VLOOKUP(N311,'Depression Treatment'!F$38:I$41,3,FALSE)+(1-T311)*VLOOKUP(N311,'Depression Treatment'!F$38:I$41,4,FALSE))+(1-U311)*(T311*VLOOKUP(N311,'Depression Treatment'!F$43:I$46,3,FALSE)+(1-T311)*VLOOKUP(N311,'Depression Treatment'!F$43:I$46,4,FALSE)))</f>
        <v>#VALUE!</v>
      </c>
      <c r="W311" s="33">
        <f t="shared" ca="1" si="38"/>
        <v>0</v>
      </c>
    </row>
    <row r="312" spans="1:23" x14ac:dyDescent="0.3">
      <c r="A312">
        <f t="shared" si="39"/>
        <v>310</v>
      </c>
      <c r="B312" s="15" t="str">
        <f ca="1">_xlfn.XLOOKUP(OFFSET('Survey Data'!$A$2,A312,0),Key!A$2:A$5,Key!B$2:B$5,"")</f>
        <v/>
      </c>
      <c r="C312" s="15">
        <f ca="1">_xlfn.XLOOKUP(OFFSET('Survey Data'!B$2,$A312,0),Key!$D$2:$D$6,Key!$E$2:$E$6,-25)</f>
        <v>-25</v>
      </c>
      <c r="D312" s="15">
        <f ca="1">_xlfn.XLOOKUP(OFFSET('Survey Data'!C$2,$A312,0),Key!$D$2:$D$6,Key!$E$2:$E$6,-25)</f>
        <v>-25</v>
      </c>
      <c r="E312" s="15">
        <f ca="1">_xlfn.XLOOKUP(OFFSET('Survey Data'!D$2,$A312,0),Key!$D$2:$D$6,Key!$E$2:$E$6,-25)</f>
        <v>-25</v>
      </c>
      <c r="F312" s="15">
        <f ca="1">_xlfn.XLOOKUP(OFFSET('Survey Data'!E$2,$A312,0),Key!$D$2:$D$6,Key!$E$2:$E$6,-25)</f>
        <v>-25</v>
      </c>
      <c r="G312" s="15">
        <f ca="1">_xlfn.XLOOKUP(OFFSET('Survey Data'!F$2,$A312,0),Key!$D$2:$D$6,Key!$E$2:$E$6,-25)</f>
        <v>-25</v>
      </c>
      <c r="H312" s="15">
        <f ca="1">_xlfn.XLOOKUP(OFFSET('Survey Data'!G$2,$A312,0),Key!$D$2:$D$6,Key!$E$2:$E$6,-25)</f>
        <v>-25</v>
      </c>
      <c r="I312" s="15">
        <f ca="1">OFFSET('Survey Data'!$H$2,A312,0)</f>
        <v>0</v>
      </c>
      <c r="J312" s="15" t="str">
        <f ca="1">_xlfn.XLOOKUP(OFFSET('Survey Data'!$R$2,A312,0),Key!$G$2:$G$3,Key!$H$2:$H$3,"")</f>
        <v/>
      </c>
      <c r="L312">
        <f t="shared" ca="1" si="32"/>
        <v>-150</v>
      </c>
      <c r="M312">
        <f t="shared" ca="1" si="33"/>
        <v>0</v>
      </c>
      <c r="N312" t="e">
        <f ca="1">VLOOKUP(M312,Key!J$2:K$101,2,FALSE)</f>
        <v>#N/A</v>
      </c>
      <c r="O312" t="e" cm="1">
        <f t="array" ref="O312">_xlfn.IFS(COUNTIF('Survey Data'!J312:P312,"Yes")&gt;1,4,'Survey Data'!P312="Yes",1,'Survey Data'!L312="Yes",2,'Survey Data'!M312="Yes",3,'Survey Data'!J312="Yes",4,'Survey Data'!K312="Yes",4,'Survey Data'!N312="Yes",4)</f>
        <v>#N/A</v>
      </c>
      <c r="P312" t="e">
        <f t="shared" ca="1" si="34"/>
        <v>#N/A</v>
      </c>
      <c r="Q312">
        <f t="shared" ca="1" si="35"/>
        <v>1</v>
      </c>
      <c r="R312" t="b">
        <f t="shared" ca="1" si="36"/>
        <v>1</v>
      </c>
      <c r="S312" t="str">
        <f t="shared" ca="1" si="37"/>
        <v/>
      </c>
      <c r="T312" t="e">
        <f ca="1">_xlfn.XLOOKUP(P312,'Depression Treatment'!A$2:A$33,'Depression Treatment'!I$2:I$33,0)*S312</f>
        <v>#N/A</v>
      </c>
      <c r="U312">
        <f>IF(LEFT('Survey Data'!I312,8)="Employed",1,0)</f>
        <v>0</v>
      </c>
      <c r="V312" s="33" t="e">
        <f ca="1">S312*(U312*(T312*VLOOKUP(N312,'Depression Treatment'!F$38:I$41,3,FALSE)+(1-T312)*VLOOKUP(N312,'Depression Treatment'!F$38:I$41,4,FALSE))+(1-U312)*(T312*VLOOKUP(N312,'Depression Treatment'!F$43:I$46,3,FALSE)+(1-T312)*VLOOKUP(N312,'Depression Treatment'!F$43:I$46,4,FALSE)))</f>
        <v>#VALUE!</v>
      </c>
      <c r="W312" s="33">
        <f t="shared" ca="1" si="38"/>
        <v>0</v>
      </c>
    </row>
    <row r="313" spans="1:23" x14ac:dyDescent="0.3">
      <c r="A313">
        <f t="shared" si="39"/>
        <v>311</v>
      </c>
      <c r="B313" s="15" t="str">
        <f ca="1">_xlfn.XLOOKUP(OFFSET('Survey Data'!$A$2,A313,0),Key!A$2:A$5,Key!B$2:B$5,"")</f>
        <v/>
      </c>
      <c r="C313" s="15">
        <f ca="1">_xlfn.XLOOKUP(OFFSET('Survey Data'!B$2,$A313,0),Key!$D$2:$D$6,Key!$E$2:$E$6,-25)</f>
        <v>-25</v>
      </c>
      <c r="D313" s="15">
        <f ca="1">_xlfn.XLOOKUP(OFFSET('Survey Data'!C$2,$A313,0),Key!$D$2:$D$6,Key!$E$2:$E$6,-25)</f>
        <v>-25</v>
      </c>
      <c r="E313" s="15">
        <f ca="1">_xlfn.XLOOKUP(OFFSET('Survey Data'!D$2,$A313,0),Key!$D$2:$D$6,Key!$E$2:$E$6,-25)</f>
        <v>-25</v>
      </c>
      <c r="F313" s="15">
        <f ca="1">_xlfn.XLOOKUP(OFFSET('Survey Data'!E$2,$A313,0),Key!$D$2:$D$6,Key!$E$2:$E$6,-25)</f>
        <v>-25</v>
      </c>
      <c r="G313" s="15">
        <f ca="1">_xlfn.XLOOKUP(OFFSET('Survey Data'!F$2,$A313,0),Key!$D$2:$D$6,Key!$E$2:$E$6,-25)</f>
        <v>-25</v>
      </c>
      <c r="H313" s="15">
        <f ca="1">_xlfn.XLOOKUP(OFFSET('Survey Data'!G$2,$A313,0),Key!$D$2:$D$6,Key!$E$2:$E$6,-25)</f>
        <v>-25</v>
      </c>
      <c r="I313" s="15">
        <f ca="1">OFFSET('Survey Data'!$H$2,A313,0)</f>
        <v>0</v>
      </c>
      <c r="J313" s="15" t="str">
        <f ca="1">_xlfn.XLOOKUP(OFFSET('Survey Data'!$R$2,A313,0),Key!$G$2:$G$3,Key!$H$2:$H$3,"")</f>
        <v/>
      </c>
      <c r="L313">
        <f t="shared" ca="1" si="32"/>
        <v>-150</v>
      </c>
      <c r="M313">
        <f t="shared" ca="1" si="33"/>
        <v>0</v>
      </c>
      <c r="N313" t="e">
        <f ca="1">VLOOKUP(M313,Key!J$2:K$101,2,FALSE)</f>
        <v>#N/A</v>
      </c>
      <c r="O313" t="e" cm="1">
        <f t="array" ref="O313">_xlfn.IFS(COUNTIF('Survey Data'!J313:P313,"Yes")&gt;1,4,'Survey Data'!P313="Yes",1,'Survey Data'!L313="Yes",2,'Survey Data'!M313="Yes",3,'Survey Data'!J313="Yes",4,'Survey Data'!K313="Yes",4,'Survey Data'!N313="Yes",4)</f>
        <v>#N/A</v>
      </c>
      <c r="P313" t="e">
        <f t="shared" ca="1" si="34"/>
        <v>#N/A</v>
      </c>
      <c r="Q313">
        <f t="shared" ca="1" si="35"/>
        <v>1</v>
      </c>
      <c r="R313" t="b">
        <f t="shared" ca="1" si="36"/>
        <v>1</v>
      </c>
      <c r="S313" t="str">
        <f t="shared" ca="1" si="37"/>
        <v/>
      </c>
      <c r="T313" t="e">
        <f ca="1">_xlfn.XLOOKUP(P313,'Depression Treatment'!A$2:A$33,'Depression Treatment'!I$2:I$33,0)*S313</f>
        <v>#N/A</v>
      </c>
      <c r="U313">
        <f>IF(LEFT('Survey Data'!I313,8)="Employed",1,0)</f>
        <v>0</v>
      </c>
      <c r="V313" s="33" t="e">
        <f ca="1">S313*(U313*(T313*VLOOKUP(N313,'Depression Treatment'!F$38:I$41,3,FALSE)+(1-T313)*VLOOKUP(N313,'Depression Treatment'!F$38:I$41,4,FALSE))+(1-U313)*(T313*VLOOKUP(N313,'Depression Treatment'!F$43:I$46,3,FALSE)+(1-T313)*VLOOKUP(N313,'Depression Treatment'!F$43:I$46,4,FALSE)))</f>
        <v>#VALUE!</v>
      </c>
      <c r="W313" s="33">
        <f t="shared" ca="1" si="38"/>
        <v>0</v>
      </c>
    </row>
    <row r="314" spans="1:23" x14ac:dyDescent="0.3">
      <c r="A314">
        <f t="shared" si="39"/>
        <v>312</v>
      </c>
      <c r="B314" s="15" t="str">
        <f ca="1">_xlfn.XLOOKUP(OFFSET('Survey Data'!$A$2,A314,0),Key!A$2:A$5,Key!B$2:B$5,"")</f>
        <v/>
      </c>
      <c r="C314" s="15">
        <f ca="1">_xlfn.XLOOKUP(OFFSET('Survey Data'!B$2,$A314,0),Key!$D$2:$D$6,Key!$E$2:$E$6,-25)</f>
        <v>-25</v>
      </c>
      <c r="D314" s="15">
        <f ca="1">_xlfn.XLOOKUP(OFFSET('Survey Data'!C$2,$A314,0),Key!$D$2:$D$6,Key!$E$2:$E$6,-25)</f>
        <v>-25</v>
      </c>
      <c r="E314" s="15">
        <f ca="1">_xlfn.XLOOKUP(OFFSET('Survey Data'!D$2,$A314,0),Key!$D$2:$D$6,Key!$E$2:$E$6,-25)</f>
        <v>-25</v>
      </c>
      <c r="F314" s="15">
        <f ca="1">_xlfn.XLOOKUP(OFFSET('Survey Data'!E$2,$A314,0),Key!$D$2:$D$6,Key!$E$2:$E$6,-25)</f>
        <v>-25</v>
      </c>
      <c r="G314" s="15">
        <f ca="1">_xlfn.XLOOKUP(OFFSET('Survey Data'!F$2,$A314,0),Key!$D$2:$D$6,Key!$E$2:$E$6,-25)</f>
        <v>-25</v>
      </c>
      <c r="H314" s="15">
        <f ca="1">_xlfn.XLOOKUP(OFFSET('Survey Data'!G$2,$A314,0),Key!$D$2:$D$6,Key!$E$2:$E$6,-25)</f>
        <v>-25</v>
      </c>
      <c r="I314" s="15">
        <f ca="1">OFFSET('Survey Data'!$H$2,A314,0)</f>
        <v>0</v>
      </c>
      <c r="J314" s="15" t="str">
        <f ca="1">_xlfn.XLOOKUP(OFFSET('Survey Data'!$R$2,A314,0),Key!$G$2:$G$3,Key!$H$2:$H$3,"")</f>
        <v/>
      </c>
      <c r="L314">
        <f t="shared" ca="1" si="32"/>
        <v>-150</v>
      </c>
      <c r="M314">
        <f t="shared" ca="1" si="33"/>
        <v>0</v>
      </c>
      <c r="N314" t="e">
        <f ca="1">VLOOKUP(M314,Key!J$2:K$101,2,FALSE)</f>
        <v>#N/A</v>
      </c>
      <c r="O314" t="e" cm="1">
        <f t="array" ref="O314">_xlfn.IFS(COUNTIF('Survey Data'!J314:P314,"Yes")&gt;1,4,'Survey Data'!P314="Yes",1,'Survey Data'!L314="Yes",2,'Survey Data'!M314="Yes",3,'Survey Data'!J314="Yes",4,'Survey Data'!K314="Yes",4,'Survey Data'!N314="Yes",4)</f>
        <v>#N/A</v>
      </c>
      <c r="P314" t="e">
        <f t="shared" ca="1" si="34"/>
        <v>#N/A</v>
      </c>
      <c r="Q314">
        <f t="shared" ca="1" si="35"/>
        <v>1</v>
      </c>
      <c r="R314" t="b">
        <f t="shared" ca="1" si="36"/>
        <v>1</v>
      </c>
      <c r="S314" t="str">
        <f t="shared" ca="1" si="37"/>
        <v/>
      </c>
      <c r="T314" t="e">
        <f ca="1">_xlfn.XLOOKUP(P314,'Depression Treatment'!A$2:A$33,'Depression Treatment'!I$2:I$33,0)*S314</f>
        <v>#N/A</v>
      </c>
      <c r="U314">
        <f>IF(LEFT('Survey Data'!I314,8)="Employed",1,0)</f>
        <v>0</v>
      </c>
      <c r="V314" s="33" t="e">
        <f ca="1">S314*(U314*(T314*VLOOKUP(N314,'Depression Treatment'!F$38:I$41,3,FALSE)+(1-T314)*VLOOKUP(N314,'Depression Treatment'!F$38:I$41,4,FALSE))+(1-U314)*(T314*VLOOKUP(N314,'Depression Treatment'!F$43:I$46,3,FALSE)+(1-T314)*VLOOKUP(N314,'Depression Treatment'!F$43:I$46,4,FALSE)))</f>
        <v>#VALUE!</v>
      </c>
      <c r="W314" s="33">
        <f t="shared" ca="1" si="38"/>
        <v>0</v>
      </c>
    </row>
    <row r="315" spans="1:23" x14ac:dyDescent="0.3">
      <c r="A315">
        <f t="shared" si="39"/>
        <v>313</v>
      </c>
      <c r="B315" s="15" t="str">
        <f ca="1">_xlfn.XLOOKUP(OFFSET('Survey Data'!$A$2,A315,0),Key!A$2:A$5,Key!B$2:B$5,"")</f>
        <v/>
      </c>
      <c r="C315" s="15">
        <f ca="1">_xlfn.XLOOKUP(OFFSET('Survey Data'!B$2,$A315,0),Key!$D$2:$D$6,Key!$E$2:$E$6,-25)</f>
        <v>-25</v>
      </c>
      <c r="D315" s="15">
        <f ca="1">_xlfn.XLOOKUP(OFFSET('Survey Data'!C$2,$A315,0),Key!$D$2:$D$6,Key!$E$2:$E$6,-25)</f>
        <v>-25</v>
      </c>
      <c r="E315" s="15">
        <f ca="1">_xlfn.XLOOKUP(OFFSET('Survey Data'!D$2,$A315,0),Key!$D$2:$D$6,Key!$E$2:$E$6,-25)</f>
        <v>-25</v>
      </c>
      <c r="F315" s="15">
        <f ca="1">_xlfn.XLOOKUP(OFFSET('Survey Data'!E$2,$A315,0),Key!$D$2:$D$6,Key!$E$2:$E$6,-25)</f>
        <v>-25</v>
      </c>
      <c r="G315" s="15">
        <f ca="1">_xlfn.XLOOKUP(OFFSET('Survey Data'!F$2,$A315,0),Key!$D$2:$D$6,Key!$E$2:$E$6,-25)</f>
        <v>-25</v>
      </c>
      <c r="H315" s="15">
        <f ca="1">_xlfn.XLOOKUP(OFFSET('Survey Data'!G$2,$A315,0),Key!$D$2:$D$6,Key!$E$2:$E$6,-25)</f>
        <v>-25</v>
      </c>
      <c r="I315" s="15">
        <f ca="1">OFFSET('Survey Data'!$H$2,A315,0)</f>
        <v>0</v>
      </c>
      <c r="J315" s="15" t="str">
        <f ca="1">_xlfn.XLOOKUP(OFFSET('Survey Data'!$R$2,A315,0),Key!$G$2:$G$3,Key!$H$2:$H$3,"")</f>
        <v/>
      </c>
      <c r="L315">
        <f t="shared" ca="1" si="32"/>
        <v>-150</v>
      </c>
      <c r="M315">
        <f t="shared" ca="1" si="33"/>
        <v>0</v>
      </c>
      <c r="N315" t="e">
        <f ca="1">VLOOKUP(M315,Key!J$2:K$101,2,FALSE)</f>
        <v>#N/A</v>
      </c>
      <c r="O315" t="e" cm="1">
        <f t="array" ref="O315">_xlfn.IFS(COUNTIF('Survey Data'!J315:P315,"Yes")&gt;1,4,'Survey Data'!P315="Yes",1,'Survey Data'!L315="Yes",2,'Survey Data'!M315="Yes",3,'Survey Data'!J315="Yes",4,'Survey Data'!K315="Yes",4,'Survey Data'!N315="Yes",4)</f>
        <v>#N/A</v>
      </c>
      <c r="P315" t="e">
        <f t="shared" ca="1" si="34"/>
        <v>#N/A</v>
      </c>
      <c r="Q315">
        <f t="shared" ca="1" si="35"/>
        <v>1</v>
      </c>
      <c r="R315" t="b">
        <f t="shared" ca="1" si="36"/>
        <v>1</v>
      </c>
      <c r="S315" t="str">
        <f t="shared" ca="1" si="37"/>
        <v/>
      </c>
      <c r="T315" t="e">
        <f ca="1">_xlfn.XLOOKUP(P315,'Depression Treatment'!A$2:A$33,'Depression Treatment'!I$2:I$33,0)*S315</f>
        <v>#N/A</v>
      </c>
      <c r="U315">
        <f>IF(LEFT('Survey Data'!I315,8)="Employed",1,0)</f>
        <v>0</v>
      </c>
      <c r="V315" s="33" t="e">
        <f ca="1">S315*(U315*(T315*VLOOKUP(N315,'Depression Treatment'!F$38:I$41,3,FALSE)+(1-T315)*VLOOKUP(N315,'Depression Treatment'!F$38:I$41,4,FALSE))+(1-U315)*(T315*VLOOKUP(N315,'Depression Treatment'!F$43:I$46,3,FALSE)+(1-T315)*VLOOKUP(N315,'Depression Treatment'!F$43:I$46,4,FALSE)))</f>
        <v>#VALUE!</v>
      </c>
      <c r="W315" s="33">
        <f t="shared" ca="1" si="38"/>
        <v>0</v>
      </c>
    </row>
    <row r="316" spans="1:23" x14ac:dyDescent="0.3">
      <c r="A316">
        <f t="shared" si="39"/>
        <v>314</v>
      </c>
      <c r="B316" s="15" t="str">
        <f ca="1">_xlfn.XLOOKUP(OFFSET('Survey Data'!$A$2,A316,0),Key!A$2:A$5,Key!B$2:B$5,"")</f>
        <v/>
      </c>
      <c r="C316" s="15">
        <f ca="1">_xlfn.XLOOKUP(OFFSET('Survey Data'!B$2,$A316,0),Key!$D$2:$D$6,Key!$E$2:$E$6,-25)</f>
        <v>-25</v>
      </c>
      <c r="D316" s="15">
        <f ca="1">_xlfn.XLOOKUP(OFFSET('Survey Data'!C$2,$A316,0),Key!$D$2:$D$6,Key!$E$2:$E$6,-25)</f>
        <v>-25</v>
      </c>
      <c r="E316" s="15">
        <f ca="1">_xlfn.XLOOKUP(OFFSET('Survey Data'!D$2,$A316,0),Key!$D$2:$D$6,Key!$E$2:$E$6,-25)</f>
        <v>-25</v>
      </c>
      <c r="F316" s="15">
        <f ca="1">_xlfn.XLOOKUP(OFFSET('Survey Data'!E$2,$A316,0),Key!$D$2:$D$6,Key!$E$2:$E$6,-25)</f>
        <v>-25</v>
      </c>
      <c r="G316" s="15">
        <f ca="1">_xlfn.XLOOKUP(OFFSET('Survey Data'!F$2,$A316,0),Key!$D$2:$D$6,Key!$E$2:$E$6,-25)</f>
        <v>-25</v>
      </c>
      <c r="H316" s="15">
        <f ca="1">_xlfn.XLOOKUP(OFFSET('Survey Data'!G$2,$A316,0),Key!$D$2:$D$6,Key!$E$2:$E$6,-25)</f>
        <v>-25</v>
      </c>
      <c r="I316" s="15">
        <f ca="1">OFFSET('Survey Data'!$H$2,A316,0)</f>
        <v>0</v>
      </c>
      <c r="J316" s="15" t="str">
        <f ca="1">_xlfn.XLOOKUP(OFFSET('Survey Data'!$R$2,A316,0),Key!$G$2:$G$3,Key!$H$2:$H$3,"")</f>
        <v/>
      </c>
      <c r="L316">
        <f t="shared" ca="1" si="32"/>
        <v>-150</v>
      </c>
      <c r="M316">
        <f t="shared" ca="1" si="33"/>
        <v>0</v>
      </c>
      <c r="N316" t="e">
        <f ca="1">VLOOKUP(M316,Key!J$2:K$101,2,FALSE)</f>
        <v>#N/A</v>
      </c>
      <c r="O316" t="e" cm="1">
        <f t="array" ref="O316">_xlfn.IFS(COUNTIF('Survey Data'!J316:P316,"Yes")&gt;1,4,'Survey Data'!P316="Yes",1,'Survey Data'!L316="Yes",2,'Survey Data'!M316="Yes",3,'Survey Data'!J316="Yes",4,'Survey Data'!K316="Yes",4,'Survey Data'!N316="Yes",4)</f>
        <v>#N/A</v>
      </c>
      <c r="P316" t="e">
        <f t="shared" ca="1" si="34"/>
        <v>#N/A</v>
      </c>
      <c r="Q316">
        <f t="shared" ca="1" si="35"/>
        <v>1</v>
      </c>
      <c r="R316" t="b">
        <f t="shared" ca="1" si="36"/>
        <v>1</v>
      </c>
      <c r="S316" t="str">
        <f t="shared" ca="1" si="37"/>
        <v/>
      </c>
      <c r="T316" t="e">
        <f ca="1">_xlfn.XLOOKUP(P316,'Depression Treatment'!A$2:A$33,'Depression Treatment'!I$2:I$33,0)*S316</f>
        <v>#N/A</v>
      </c>
      <c r="U316">
        <f>IF(LEFT('Survey Data'!I316,8)="Employed",1,0)</f>
        <v>0</v>
      </c>
      <c r="V316" s="33" t="e">
        <f ca="1">S316*(U316*(T316*VLOOKUP(N316,'Depression Treatment'!F$38:I$41,3,FALSE)+(1-T316)*VLOOKUP(N316,'Depression Treatment'!F$38:I$41,4,FALSE))+(1-U316)*(T316*VLOOKUP(N316,'Depression Treatment'!F$43:I$46,3,FALSE)+(1-T316)*VLOOKUP(N316,'Depression Treatment'!F$43:I$46,4,FALSE)))</f>
        <v>#VALUE!</v>
      </c>
      <c r="W316" s="33">
        <f t="shared" ca="1" si="38"/>
        <v>0</v>
      </c>
    </row>
    <row r="317" spans="1:23" x14ac:dyDescent="0.3">
      <c r="A317">
        <f t="shared" si="39"/>
        <v>315</v>
      </c>
      <c r="B317" s="15" t="str">
        <f ca="1">_xlfn.XLOOKUP(OFFSET('Survey Data'!$A$2,A317,0),Key!A$2:A$5,Key!B$2:B$5,"")</f>
        <v/>
      </c>
      <c r="C317" s="15">
        <f ca="1">_xlfn.XLOOKUP(OFFSET('Survey Data'!B$2,$A317,0),Key!$D$2:$D$6,Key!$E$2:$E$6,-25)</f>
        <v>-25</v>
      </c>
      <c r="D317" s="15">
        <f ca="1">_xlfn.XLOOKUP(OFFSET('Survey Data'!C$2,$A317,0),Key!$D$2:$D$6,Key!$E$2:$E$6,-25)</f>
        <v>-25</v>
      </c>
      <c r="E317" s="15">
        <f ca="1">_xlfn.XLOOKUP(OFFSET('Survey Data'!D$2,$A317,0),Key!$D$2:$D$6,Key!$E$2:$E$6,-25)</f>
        <v>-25</v>
      </c>
      <c r="F317" s="15">
        <f ca="1">_xlfn.XLOOKUP(OFFSET('Survey Data'!E$2,$A317,0),Key!$D$2:$D$6,Key!$E$2:$E$6,-25)</f>
        <v>-25</v>
      </c>
      <c r="G317" s="15">
        <f ca="1">_xlfn.XLOOKUP(OFFSET('Survey Data'!F$2,$A317,0),Key!$D$2:$D$6,Key!$E$2:$E$6,-25)</f>
        <v>-25</v>
      </c>
      <c r="H317" s="15">
        <f ca="1">_xlfn.XLOOKUP(OFFSET('Survey Data'!G$2,$A317,0),Key!$D$2:$D$6,Key!$E$2:$E$6,-25)</f>
        <v>-25</v>
      </c>
      <c r="I317" s="15">
        <f ca="1">OFFSET('Survey Data'!$H$2,A317,0)</f>
        <v>0</v>
      </c>
      <c r="J317" s="15" t="str">
        <f ca="1">_xlfn.XLOOKUP(OFFSET('Survey Data'!$R$2,A317,0),Key!$G$2:$G$3,Key!$H$2:$H$3,"")</f>
        <v/>
      </c>
      <c r="L317">
        <f t="shared" ca="1" si="32"/>
        <v>-150</v>
      </c>
      <c r="M317">
        <f t="shared" ca="1" si="33"/>
        <v>0</v>
      </c>
      <c r="N317" t="e">
        <f ca="1">VLOOKUP(M317,Key!J$2:K$101,2,FALSE)</f>
        <v>#N/A</v>
      </c>
      <c r="O317" t="e" cm="1">
        <f t="array" ref="O317">_xlfn.IFS(COUNTIF('Survey Data'!J317:P317,"Yes")&gt;1,4,'Survey Data'!P317="Yes",1,'Survey Data'!L317="Yes",2,'Survey Data'!M317="Yes",3,'Survey Data'!J317="Yes",4,'Survey Data'!K317="Yes",4,'Survey Data'!N317="Yes",4)</f>
        <v>#N/A</v>
      </c>
      <c r="P317" t="e">
        <f t="shared" ca="1" si="34"/>
        <v>#N/A</v>
      </c>
      <c r="Q317">
        <f t="shared" ca="1" si="35"/>
        <v>1</v>
      </c>
      <c r="R317" t="b">
        <f t="shared" ca="1" si="36"/>
        <v>1</v>
      </c>
      <c r="S317" t="str">
        <f t="shared" ca="1" si="37"/>
        <v/>
      </c>
      <c r="T317" t="e">
        <f ca="1">_xlfn.XLOOKUP(P317,'Depression Treatment'!A$2:A$33,'Depression Treatment'!I$2:I$33,0)*S317</f>
        <v>#N/A</v>
      </c>
      <c r="U317">
        <f>IF(LEFT('Survey Data'!I317,8)="Employed",1,0)</f>
        <v>0</v>
      </c>
      <c r="V317" s="33" t="e">
        <f ca="1">S317*(U317*(T317*VLOOKUP(N317,'Depression Treatment'!F$38:I$41,3,FALSE)+(1-T317)*VLOOKUP(N317,'Depression Treatment'!F$38:I$41,4,FALSE))+(1-U317)*(T317*VLOOKUP(N317,'Depression Treatment'!F$43:I$46,3,FALSE)+(1-T317)*VLOOKUP(N317,'Depression Treatment'!F$43:I$46,4,FALSE)))</f>
        <v>#VALUE!</v>
      </c>
      <c r="W317" s="33">
        <f t="shared" ca="1" si="38"/>
        <v>0</v>
      </c>
    </row>
    <row r="318" spans="1:23" x14ac:dyDescent="0.3">
      <c r="A318">
        <f t="shared" si="39"/>
        <v>316</v>
      </c>
      <c r="B318" s="15" t="str">
        <f ca="1">_xlfn.XLOOKUP(OFFSET('Survey Data'!$A$2,A318,0),Key!A$2:A$5,Key!B$2:B$5,"")</f>
        <v/>
      </c>
      <c r="C318" s="15">
        <f ca="1">_xlfn.XLOOKUP(OFFSET('Survey Data'!B$2,$A318,0),Key!$D$2:$D$6,Key!$E$2:$E$6,-25)</f>
        <v>-25</v>
      </c>
      <c r="D318" s="15">
        <f ca="1">_xlfn.XLOOKUP(OFFSET('Survey Data'!C$2,$A318,0),Key!$D$2:$D$6,Key!$E$2:$E$6,-25)</f>
        <v>-25</v>
      </c>
      <c r="E318" s="15">
        <f ca="1">_xlfn.XLOOKUP(OFFSET('Survey Data'!D$2,$A318,0),Key!$D$2:$D$6,Key!$E$2:$E$6,-25)</f>
        <v>-25</v>
      </c>
      <c r="F318" s="15">
        <f ca="1">_xlfn.XLOOKUP(OFFSET('Survey Data'!E$2,$A318,0),Key!$D$2:$D$6,Key!$E$2:$E$6,-25)</f>
        <v>-25</v>
      </c>
      <c r="G318" s="15">
        <f ca="1">_xlfn.XLOOKUP(OFFSET('Survey Data'!F$2,$A318,0),Key!$D$2:$D$6,Key!$E$2:$E$6,-25)</f>
        <v>-25</v>
      </c>
      <c r="H318" s="15">
        <f ca="1">_xlfn.XLOOKUP(OFFSET('Survey Data'!G$2,$A318,0),Key!$D$2:$D$6,Key!$E$2:$E$6,-25)</f>
        <v>-25</v>
      </c>
      <c r="I318" s="15">
        <f ca="1">OFFSET('Survey Data'!$H$2,A318,0)</f>
        <v>0</v>
      </c>
      <c r="J318" s="15" t="str">
        <f ca="1">_xlfn.XLOOKUP(OFFSET('Survey Data'!$R$2,A318,0),Key!$G$2:$G$3,Key!$H$2:$H$3,"")</f>
        <v/>
      </c>
      <c r="L318">
        <f t="shared" ca="1" si="32"/>
        <v>-150</v>
      </c>
      <c r="M318">
        <f t="shared" ca="1" si="33"/>
        <v>0</v>
      </c>
      <c r="N318" t="e">
        <f ca="1">VLOOKUP(M318,Key!J$2:K$101,2,FALSE)</f>
        <v>#N/A</v>
      </c>
      <c r="O318" t="e" cm="1">
        <f t="array" ref="O318">_xlfn.IFS(COUNTIF('Survey Data'!J318:P318,"Yes")&gt;1,4,'Survey Data'!P318="Yes",1,'Survey Data'!L318="Yes",2,'Survey Data'!M318="Yes",3,'Survey Data'!J318="Yes",4,'Survey Data'!K318="Yes",4,'Survey Data'!N318="Yes",4)</f>
        <v>#N/A</v>
      </c>
      <c r="P318" t="e">
        <f t="shared" ca="1" si="34"/>
        <v>#N/A</v>
      </c>
      <c r="Q318">
        <f t="shared" ca="1" si="35"/>
        <v>1</v>
      </c>
      <c r="R318" t="b">
        <f t="shared" ca="1" si="36"/>
        <v>1</v>
      </c>
      <c r="S318" t="str">
        <f t="shared" ca="1" si="37"/>
        <v/>
      </c>
      <c r="T318" t="e">
        <f ca="1">_xlfn.XLOOKUP(P318,'Depression Treatment'!A$2:A$33,'Depression Treatment'!I$2:I$33,0)*S318</f>
        <v>#N/A</v>
      </c>
      <c r="U318">
        <f>IF(LEFT('Survey Data'!I318,8)="Employed",1,0)</f>
        <v>0</v>
      </c>
      <c r="V318" s="33" t="e">
        <f ca="1">S318*(U318*(T318*VLOOKUP(N318,'Depression Treatment'!F$38:I$41,3,FALSE)+(1-T318)*VLOOKUP(N318,'Depression Treatment'!F$38:I$41,4,FALSE))+(1-U318)*(T318*VLOOKUP(N318,'Depression Treatment'!F$43:I$46,3,FALSE)+(1-T318)*VLOOKUP(N318,'Depression Treatment'!F$43:I$46,4,FALSE)))</f>
        <v>#VALUE!</v>
      </c>
      <c r="W318" s="33">
        <f t="shared" ca="1" si="38"/>
        <v>0</v>
      </c>
    </row>
    <row r="319" spans="1:23" x14ac:dyDescent="0.3">
      <c r="A319">
        <f t="shared" si="39"/>
        <v>317</v>
      </c>
      <c r="B319" s="15" t="str">
        <f ca="1">_xlfn.XLOOKUP(OFFSET('Survey Data'!$A$2,A319,0),Key!A$2:A$5,Key!B$2:B$5,"")</f>
        <v/>
      </c>
      <c r="C319" s="15">
        <f ca="1">_xlfn.XLOOKUP(OFFSET('Survey Data'!B$2,$A319,0),Key!$D$2:$D$6,Key!$E$2:$E$6,-25)</f>
        <v>-25</v>
      </c>
      <c r="D319" s="15">
        <f ca="1">_xlfn.XLOOKUP(OFFSET('Survey Data'!C$2,$A319,0),Key!$D$2:$D$6,Key!$E$2:$E$6,-25)</f>
        <v>-25</v>
      </c>
      <c r="E319" s="15">
        <f ca="1">_xlfn.XLOOKUP(OFFSET('Survey Data'!D$2,$A319,0),Key!$D$2:$D$6,Key!$E$2:$E$6,-25)</f>
        <v>-25</v>
      </c>
      <c r="F319" s="15">
        <f ca="1">_xlfn.XLOOKUP(OFFSET('Survey Data'!E$2,$A319,0),Key!$D$2:$D$6,Key!$E$2:$E$6,-25)</f>
        <v>-25</v>
      </c>
      <c r="G319" s="15">
        <f ca="1">_xlfn.XLOOKUP(OFFSET('Survey Data'!F$2,$A319,0),Key!$D$2:$D$6,Key!$E$2:$E$6,-25)</f>
        <v>-25</v>
      </c>
      <c r="H319" s="15">
        <f ca="1">_xlfn.XLOOKUP(OFFSET('Survey Data'!G$2,$A319,0),Key!$D$2:$D$6,Key!$E$2:$E$6,-25)</f>
        <v>-25</v>
      </c>
      <c r="I319" s="15">
        <f ca="1">OFFSET('Survey Data'!$H$2,A319,0)</f>
        <v>0</v>
      </c>
      <c r="J319" s="15" t="str">
        <f ca="1">_xlfn.XLOOKUP(OFFSET('Survey Data'!$R$2,A319,0),Key!$G$2:$G$3,Key!$H$2:$H$3,"")</f>
        <v/>
      </c>
      <c r="L319">
        <f t="shared" ca="1" si="32"/>
        <v>-150</v>
      </c>
      <c r="M319">
        <f t="shared" ca="1" si="33"/>
        <v>0</v>
      </c>
      <c r="N319" t="e">
        <f ca="1">VLOOKUP(M319,Key!J$2:K$101,2,FALSE)</f>
        <v>#N/A</v>
      </c>
      <c r="O319" t="e" cm="1">
        <f t="array" ref="O319">_xlfn.IFS(COUNTIF('Survey Data'!J319:P319,"Yes")&gt;1,4,'Survey Data'!P319="Yes",1,'Survey Data'!L319="Yes",2,'Survey Data'!M319="Yes",3,'Survey Data'!J319="Yes",4,'Survey Data'!K319="Yes",4,'Survey Data'!N319="Yes",4)</f>
        <v>#N/A</v>
      </c>
      <c r="P319" t="e">
        <f t="shared" ca="1" si="34"/>
        <v>#N/A</v>
      </c>
      <c r="Q319">
        <f t="shared" ca="1" si="35"/>
        <v>1</v>
      </c>
      <c r="R319" t="b">
        <f t="shared" ca="1" si="36"/>
        <v>1</v>
      </c>
      <c r="S319" t="str">
        <f t="shared" ca="1" si="37"/>
        <v/>
      </c>
      <c r="T319" t="e">
        <f ca="1">_xlfn.XLOOKUP(P319,'Depression Treatment'!A$2:A$33,'Depression Treatment'!I$2:I$33,0)*S319</f>
        <v>#N/A</v>
      </c>
      <c r="U319">
        <f>IF(LEFT('Survey Data'!I319,8)="Employed",1,0)</f>
        <v>0</v>
      </c>
      <c r="V319" s="33" t="e">
        <f ca="1">S319*(U319*(T319*VLOOKUP(N319,'Depression Treatment'!F$38:I$41,3,FALSE)+(1-T319)*VLOOKUP(N319,'Depression Treatment'!F$38:I$41,4,FALSE))+(1-U319)*(T319*VLOOKUP(N319,'Depression Treatment'!F$43:I$46,3,FALSE)+(1-T319)*VLOOKUP(N319,'Depression Treatment'!F$43:I$46,4,FALSE)))</f>
        <v>#VALUE!</v>
      </c>
      <c r="W319" s="33">
        <f t="shared" ca="1" si="38"/>
        <v>0</v>
      </c>
    </row>
    <row r="320" spans="1:23" x14ac:dyDescent="0.3">
      <c r="A320">
        <f t="shared" si="39"/>
        <v>318</v>
      </c>
      <c r="B320" s="15" t="str">
        <f ca="1">_xlfn.XLOOKUP(OFFSET('Survey Data'!$A$2,A320,0),Key!A$2:A$5,Key!B$2:B$5,"")</f>
        <v/>
      </c>
      <c r="C320" s="15">
        <f ca="1">_xlfn.XLOOKUP(OFFSET('Survey Data'!B$2,$A320,0),Key!$D$2:$D$6,Key!$E$2:$E$6,-25)</f>
        <v>-25</v>
      </c>
      <c r="D320" s="15">
        <f ca="1">_xlfn.XLOOKUP(OFFSET('Survey Data'!C$2,$A320,0),Key!$D$2:$D$6,Key!$E$2:$E$6,-25)</f>
        <v>-25</v>
      </c>
      <c r="E320" s="15">
        <f ca="1">_xlfn.XLOOKUP(OFFSET('Survey Data'!D$2,$A320,0),Key!$D$2:$D$6,Key!$E$2:$E$6,-25)</f>
        <v>-25</v>
      </c>
      <c r="F320" s="15">
        <f ca="1">_xlfn.XLOOKUP(OFFSET('Survey Data'!E$2,$A320,0),Key!$D$2:$D$6,Key!$E$2:$E$6,-25)</f>
        <v>-25</v>
      </c>
      <c r="G320" s="15">
        <f ca="1">_xlfn.XLOOKUP(OFFSET('Survey Data'!F$2,$A320,0),Key!$D$2:$D$6,Key!$E$2:$E$6,-25)</f>
        <v>-25</v>
      </c>
      <c r="H320" s="15">
        <f ca="1">_xlfn.XLOOKUP(OFFSET('Survey Data'!G$2,$A320,0),Key!$D$2:$D$6,Key!$E$2:$E$6,-25)</f>
        <v>-25</v>
      </c>
      <c r="I320" s="15">
        <f ca="1">OFFSET('Survey Data'!$H$2,A320,0)</f>
        <v>0</v>
      </c>
      <c r="J320" s="15" t="str">
        <f ca="1">_xlfn.XLOOKUP(OFFSET('Survey Data'!$R$2,A320,0),Key!$G$2:$G$3,Key!$H$2:$H$3,"")</f>
        <v/>
      </c>
      <c r="L320">
        <f t="shared" ca="1" si="32"/>
        <v>-150</v>
      </c>
      <c r="M320">
        <f t="shared" ca="1" si="33"/>
        <v>0</v>
      </c>
      <c r="N320" t="e">
        <f ca="1">VLOOKUP(M320,Key!J$2:K$101,2,FALSE)</f>
        <v>#N/A</v>
      </c>
      <c r="O320" t="e" cm="1">
        <f t="array" ref="O320">_xlfn.IFS(COUNTIF('Survey Data'!J320:P320,"Yes")&gt;1,4,'Survey Data'!P320="Yes",1,'Survey Data'!L320="Yes",2,'Survey Data'!M320="Yes",3,'Survey Data'!J320="Yes",4,'Survey Data'!K320="Yes",4,'Survey Data'!N320="Yes",4)</f>
        <v>#N/A</v>
      </c>
      <c r="P320" t="e">
        <f t="shared" ca="1" si="34"/>
        <v>#N/A</v>
      </c>
      <c r="Q320">
        <f t="shared" ca="1" si="35"/>
        <v>1</v>
      </c>
      <c r="R320" t="b">
        <f t="shared" ca="1" si="36"/>
        <v>1</v>
      </c>
      <c r="S320" t="str">
        <f t="shared" ca="1" si="37"/>
        <v/>
      </c>
      <c r="T320" t="e">
        <f ca="1">_xlfn.XLOOKUP(P320,'Depression Treatment'!A$2:A$33,'Depression Treatment'!I$2:I$33,0)*S320</f>
        <v>#N/A</v>
      </c>
      <c r="U320">
        <f>IF(LEFT('Survey Data'!I320,8)="Employed",1,0)</f>
        <v>0</v>
      </c>
      <c r="V320" s="33" t="e">
        <f ca="1">S320*(U320*(T320*VLOOKUP(N320,'Depression Treatment'!F$38:I$41,3,FALSE)+(1-T320)*VLOOKUP(N320,'Depression Treatment'!F$38:I$41,4,FALSE))+(1-U320)*(T320*VLOOKUP(N320,'Depression Treatment'!F$43:I$46,3,FALSE)+(1-T320)*VLOOKUP(N320,'Depression Treatment'!F$43:I$46,4,FALSE)))</f>
        <v>#VALUE!</v>
      </c>
      <c r="W320" s="33">
        <f t="shared" ca="1" si="38"/>
        <v>0</v>
      </c>
    </row>
    <row r="321" spans="1:23" x14ac:dyDescent="0.3">
      <c r="A321">
        <f t="shared" si="39"/>
        <v>319</v>
      </c>
      <c r="B321" s="15" t="str">
        <f ca="1">_xlfn.XLOOKUP(OFFSET('Survey Data'!$A$2,A321,0),Key!A$2:A$5,Key!B$2:B$5,"")</f>
        <v/>
      </c>
      <c r="C321" s="15">
        <f ca="1">_xlfn.XLOOKUP(OFFSET('Survey Data'!B$2,$A321,0),Key!$D$2:$D$6,Key!$E$2:$E$6,-25)</f>
        <v>-25</v>
      </c>
      <c r="D321" s="15">
        <f ca="1">_xlfn.XLOOKUP(OFFSET('Survey Data'!C$2,$A321,0),Key!$D$2:$D$6,Key!$E$2:$E$6,-25)</f>
        <v>-25</v>
      </c>
      <c r="E321" s="15">
        <f ca="1">_xlfn.XLOOKUP(OFFSET('Survey Data'!D$2,$A321,0),Key!$D$2:$D$6,Key!$E$2:$E$6,-25)</f>
        <v>-25</v>
      </c>
      <c r="F321" s="15">
        <f ca="1">_xlfn.XLOOKUP(OFFSET('Survey Data'!E$2,$A321,0),Key!$D$2:$D$6,Key!$E$2:$E$6,-25)</f>
        <v>-25</v>
      </c>
      <c r="G321" s="15">
        <f ca="1">_xlfn.XLOOKUP(OFFSET('Survey Data'!F$2,$A321,0),Key!$D$2:$D$6,Key!$E$2:$E$6,-25)</f>
        <v>-25</v>
      </c>
      <c r="H321" s="15">
        <f ca="1">_xlfn.XLOOKUP(OFFSET('Survey Data'!G$2,$A321,0),Key!$D$2:$D$6,Key!$E$2:$E$6,-25)</f>
        <v>-25</v>
      </c>
      <c r="I321" s="15">
        <f ca="1">OFFSET('Survey Data'!$H$2,A321,0)</f>
        <v>0</v>
      </c>
      <c r="J321" s="15" t="str">
        <f ca="1">_xlfn.XLOOKUP(OFFSET('Survey Data'!$R$2,A321,0),Key!$G$2:$G$3,Key!$H$2:$H$3,"")</f>
        <v/>
      </c>
      <c r="L321">
        <f t="shared" ca="1" si="32"/>
        <v>-150</v>
      </c>
      <c r="M321">
        <f t="shared" ca="1" si="33"/>
        <v>0</v>
      </c>
      <c r="N321" t="e">
        <f ca="1">VLOOKUP(M321,Key!J$2:K$101,2,FALSE)</f>
        <v>#N/A</v>
      </c>
      <c r="O321" t="e" cm="1">
        <f t="array" ref="O321">_xlfn.IFS(COUNTIF('Survey Data'!J321:P321,"Yes")&gt;1,4,'Survey Data'!P321="Yes",1,'Survey Data'!L321="Yes",2,'Survey Data'!M321="Yes",3,'Survey Data'!J321="Yes",4,'Survey Data'!K321="Yes",4,'Survey Data'!N321="Yes",4)</f>
        <v>#N/A</v>
      </c>
      <c r="P321" t="e">
        <f t="shared" ca="1" si="34"/>
        <v>#N/A</v>
      </c>
      <c r="Q321">
        <f t="shared" ca="1" si="35"/>
        <v>1</v>
      </c>
      <c r="R321" t="b">
        <f t="shared" ca="1" si="36"/>
        <v>1</v>
      </c>
      <c r="S321" t="str">
        <f t="shared" ca="1" si="37"/>
        <v/>
      </c>
      <c r="T321" t="e">
        <f ca="1">_xlfn.XLOOKUP(P321,'Depression Treatment'!A$2:A$33,'Depression Treatment'!I$2:I$33,0)*S321</f>
        <v>#N/A</v>
      </c>
      <c r="U321">
        <f>IF(LEFT('Survey Data'!I321,8)="Employed",1,0)</f>
        <v>0</v>
      </c>
      <c r="V321" s="33" t="e">
        <f ca="1">S321*(U321*(T321*VLOOKUP(N321,'Depression Treatment'!F$38:I$41,3,FALSE)+(1-T321)*VLOOKUP(N321,'Depression Treatment'!F$38:I$41,4,FALSE))+(1-U321)*(T321*VLOOKUP(N321,'Depression Treatment'!F$43:I$46,3,FALSE)+(1-T321)*VLOOKUP(N321,'Depression Treatment'!F$43:I$46,4,FALSE)))</f>
        <v>#VALUE!</v>
      </c>
      <c r="W321" s="33">
        <f t="shared" ca="1" si="38"/>
        <v>0</v>
      </c>
    </row>
    <row r="322" spans="1:23" x14ac:dyDescent="0.3">
      <c r="A322">
        <f t="shared" si="39"/>
        <v>320</v>
      </c>
      <c r="B322" s="15" t="str">
        <f ca="1">_xlfn.XLOOKUP(OFFSET('Survey Data'!$A$2,A322,0),Key!A$2:A$5,Key!B$2:B$5,"")</f>
        <v/>
      </c>
      <c r="C322" s="15">
        <f ca="1">_xlfn.XLOOKUP(OFFSET('Survey Data'!B$2,$A322,0),Key!$D$2:$D$6,Key!$E$2:$E$6,-25)</f>
        <v>-25</v>
      </c>
      <c r="D322" s="15">
        <f ca="1">_xlfn.XLOOKUP(OFFSET('Survey Data'!C$2,$A322,0),Key!$D$2:$D$6,Key!$E$2:$E$6,-25)</f>
        <v>-25</v>
      </c>
      <c r="E322" s="15">
        <f ca="1">_xlfn.XLOOKUP(OFFSET('Survey Data'!D$2,$A322,0),Key!$D$2:$D$6,Key!$E$2:$E$6,-25)</f>
        <v>-25</v>
      </c>
      <c r="F322" s="15">
        <f ca="1">_xlfn.XLOOKUP(OFFSET('Survey Data'!E$2,$A322,0),Key!$D$2:$D$6,Key!$E$2:$E$6,-25)</f>
        <v>-25</v>
      </c>
      <c r="G322" s="15">
        <f ca="1">_xlfn.XLOOKUP(OFFSET('Survey Data'!F$2,$A322,0),Key!$D$2:$D$6,Key!$E$2:$E$6,-25)</f>
        <v>-25</v>
      </c>
      <c r="H322" s="15">
        <f ca="1">_xlfn.XLOOKUP(OFFSET('Survey Data'!G$2,$A322,0),Key!$D$2:$D$6,Key!$E$2:$E$6,-25)</f>
        <v>-25</v>
      </c>
      <c r="I322" s="15">
        <f ca="1">OFFSET('Survey Data'!$H$2,A322,0)</f>
        <v>0</v>
      </c>
      <c r="J322" s="15" t="str">
        <f ca="1">_xlfn.XLOOKUP(OFFSET('Survey Data'!$R$2,A322,0),Key!$G$2:$G$3,Key!$H$2:$H$3,"")</f>
        <v/>
      </c>
      <c r="L322">
        <f t="shared" ca="1" si="32"/>
        <v>-150</v>
      </c>
      <c r="M322">
        <f t="shared" ca="1" si="33"/>
        <v>0</v>
      </c>
      <c r="N322" t="e">
        <f ca="1">VLOOKUP(M322,Key!J$2:K$101,2,FALSE)</f>
        <v>#N/A</v>
      </c>
      <c r="O322" t="e" cm="1">
        <f t="array" ref="O322">_xlfn.IFS(COUNTIF('Survey Data'!J322:P322,"Yes")&gt;1,4,'Survey Data'!P322="Yes",1,'Survey Data'!L322="Yes",2,'Survey Data'!M322="Yes",3,'Survey Data'!J322="Yes",4,'Survey Data'!K322="Yes",4,'Survey Data'!N322="Yes",4)</f>
        <v>#N/A</v>
      </c>
      <c r="P322" t="e">
        <f t="shared" ca="1" si="34"/>
        <v>#N/A</v>
      </c>
      <c r="Q322">
        <f t="shared" ca="1" si="35"/>
        <v>1</v>
      </c>
      <c r="R322" t="b">
        <f t="shared" ca="1" si="36"/>
        <v>1</v>
      </c>
      <c r="S322" t="str">
        <f t="shared" ca="1" si="37"/>
        <v/>
      </c>
      <c r="T322" t="e">
        <f ca="1">_xlfn.XLOOKUP(P322,'Depression Treatment'!A$2:A$33,'Depression Treatment'!I$2:I$33,0)*S322</f>
        <v>#N/A</v>
      </c>
      <c r="U322">
        <f>IF(LEFT('Survey Data'!I322,8)="Employed",1,0)</f>
        <v>0</v>
      </c>
      <c r="V322" s="33" t="e">
        <f ca="1">S322*(U322*(T322*VLOOKUP(N322,'Depression Treatment'!F$38:I$41,3,FALSE)+(1-T322)*VLOOKUP(N322,'Depression Treatment'!F$38:I$41,4,FALSE))+(1-U322)*(T322*VLOOKUP(N322,'Depression Treatment'!F$43:I$46,3,FALSE)+(1-T322)*VLOOKUP(N322,'Depression Treatment'!F$43:I$46,4,FALSE)))</f>
        <v>#VALUE!</v>
      </c>
      <c r="W322" s="33">
        <f t="shared" ca="1" si="38"/>
        <v>0</v>
      </c>
    </row>
    <row r="323" spans="1:23" x14ac:dyDescent="0.3">
      <c r="A323">
        <f t="shared" si="39"/>
        <v>321</v>
      </c>
      <c r="B323" s="15" t="str">
        <f ca="1">_xlfn.XLOOKUP(OFFSET('Survey Data'!$A$2,A323,0),Key!A$2:A$5,Key!B$2:B$5,"")</f>
        <v/>
      </c>
      <c r="C323" s="15">
        <f ca="1">_xlfn.XLOOKUP(OFFSET('Survey Data'!B$2,$A323,0),Key!$D$2:$D$6,Key!$E$2:$E$6,-25)</f>
        <v>-25</v>
      </c>
      <c r="D323" s="15">
        <f ca="1">_xlfn.XLOOKUP(OFFSET('Survey Data'!C$2,$A323,0),Key!$D$2:$D$6,Key!$E$2:$E$6,-25)</f>
        <v>-25</v>
      </c>
      <c r="E323" s="15">
        <f ca="1">_xlfn.XLOOKUP(OFFSET('Survey Data'!D$2,$A323,0),Key!$D$2:$D$6,Key!$E$2:$E$6,-25)</f>
        <v>-25</v>
      </c>
      <c r="F323" s="15">
        <f ca="1">_xlfn.XLOOKUP(OFFSET('Survey Data'!E$2,$A323,0),Key!$D$2:$D$6,Key!$E$2:$E$6,-25)</f>
        <v>-25</v>
      </c>
      <c r="G323" s="15">
        <f ca="1">_xlfn.XLOOKUP(OFFSET('Survey Data'!F$2,$A323,0),Key!$D$2:$D$6,Key!$E$2:$E$6,-25)</f>
        <v>-25</v>
      </c>
      <c r="H323" s="15">
        <f ca="1">_xlfn.XLOOKUP(OFFSET('Survey Data'!G$2,$A323,0),Key!$D$2:$D$6,Key!$E$2:$E$6,-25)</f>
        <v>-25</v>
      </c>
      <c r="I323" s="15">
        <f ca="1">OFFSET('Survey Data'!$H$2,A323,0)</f>
        <v>0</v>
      </c>
      <c r="J323" s="15" t="str">
        <f ca="1">_xlfn.XLOOKUP(OFFSET('Survey Data'!$R$2,A323,0),Key!$G$2:$G$3,Key!$H$2:$H$3,"")</f>
        <v/>
      </c>
      <c r="L323">
        <f t="shared" ca="1" si="32"/>
        <v>-150</v>
      </c>
      <c r="M323">
        <f t="shared" ca="1" si="33"/>
        <v>0</v>
      </c>
      <c r="N323" t="e">
        <f ca="1">VLOOKUP(M323,Key!J$2:K$101,2,FALSE)</f>
        <v>#N/A</v>
      </c>
      <c r="O323" t="e" cm="1">
        <f t="array" ref="O323">_xlfn.IFS(COUNTIF('Survey Data'!J323:P323,"Yes")&gt;1,4,'Survey Data'!P323="Yes",1,'Survey Data'!L323="Yes",2,'Survey Data'!M323="Yes",3,'Survey Data'!J323="Yes",4,'Survey Data'!K323="Yes",4,'Survey Data'!N323="Yes",4)</f>
        <v>#N/A</v>
      </c>
      <c r="P323" t="e">
        <f t="shared" ca="1" si="34"/>
        <v>#N/A</v>
      </c>
      <c r="Q323">
        <f t="shared" ca="1" si="35"/>
        <v>1</v>
      </c>
      <c r="R323" t="b">
        <f t="shared" ca="1" si="36"/>
        <v>1</v>
      </c>
      <c r="S323" t="str">
        <f t="shared" ca="1" si="37"/>
        <v/>
      </c>
      <c r="T323" t="e">
        <f ca="1">_xlfn.XLOOKUP(P323,'Depression Treatment'!A$2:A$33,'Depression Treatment'!I$2:I$33,0)*S323</f>
        <v>#N/A</v>
      </c>
      <c r="U323">
        <f>IF(LEFT('Survey Data'!I323,8)="Employed",1,0)</f>
        <v>0</v>
      </c>
      <c r="V323" s="33" t="e">
        <f ca="1">S323*(U323*(T323*VLOOKUP(N323,'Depression Treatment'!F$38:I$41,3,FALSE)+(1-T323)*VLOOKUP(N323,'Depression Treatment'!F$38:I$41,4,FALSE))+(1-U323)*(T323*VLOOKUP(N323,'Depression Treatment'!F$43:I$46,3,FALSE)+(1-T323)*VLOOKUP(N323,'Depression Treatment'!F$43:I$46,4,FALSE)))</f>
        <v>#VALUE!</v>
      </c>
      <c r="W323" s="33">
        <f t="shared" ca="1" si="38"/>
        <v>0</v>
      </c>
    </row>
    <row r="324" spans="1:23" x14ac:dyDescent="0.3">
      <c r="A324">
        <f t="shared" si="39"/>
        <v>322</v>
      </c>
      <c r="B324" s="15" t="str">
        <f ca="1">_xlfn.XLOOKUP(OFFSET('Survey Data'!$A$2,A324,0),Key!A$2:A$5,Key!B$2:B$5,"")</f>
        <v/>
      </c>
      <c r="C324" s="15">
        <f ca="1">_xlfn.XLOOKUP(OFFSET('Survey Data'!B$2,$A324,0),Key!$D$2:$D$6,Key!$E$2:$E$6,-25)</f>
        <v>-25</v>
      </c>
      <c r="D324" s="15">
        <f ca="1">_xlfn.XLOOKUP(OFFSET('Survey Data'!C$2,$A324,0),Key!$D$2:$D$6,Key!$E$2:$E$6,-25)</f>
        <v>-25</v>
      </c>
      <c r="E324" s="15">
        <f ca="1">_xlfn.XLOOKUP(OFFSET('Survey Data'!D$2,$A324,0),Key!$D$2:$D$6,Key!$E$2:$E$6,-25)</f>
        <v>-25</v>
      </c>
      <c r="F324" s="15">
        <f ca="1">_xlfn.XLOOKUP(OFFSET('Survey Data'!E$2,$A324,0),Key!$D$2:$D$6,Key!$E$2:$E$6,-25)</f>
        <v>-25</v>
      </c>
      <c r="G324" s="15">
        <f ca="1">_xlfn.XLOOKUP(OFFSET('Survey Data'!F$2,$A324,0),Key!$D$2:$D$6,Key!$E$2:$E$6,-25)</f>
        <v>-25</v>
      </c>
      <c r="H324" s="15">
        <f ca="1">_xlfn.XLOOKUP(OFFSET('Survey Data'!G$2,$A324,0),Key!$D$2:$D$6,Key!$E$2:$E$6,-25)</f>
        <v>-25</v>
      </c>
      <c r="I324" s="15">
        <f ca="1">OFFSET('Survey Data'!$H$2,A324,0)</f>
        <v>0</v>
      </c>
      <c r="J324" s="15" t="str">
        <f ca="1">_xlfn.XLOOKUP(OFFSET('Survey Data'!$R$2,A324,0),Key!$G$2:$G$3,Key!$H$2:$H$3,"")</f>
        <v/>
      </c>
      <c r="L324">
        <f t="shared" ref="L324:L387" ca="1" si="40">SUM(C324:H324)</f>
        <v>-150</v>
      </c>
      <c r="M324">
        <f t="shared" ref="M324:M387" ca="1" si="41">IF(OR(I324="",I324="."),0,I324)</f>
        <v>0</v>
      </c>
      <c r="N324" t="e">
        <f ca="1">VLOOKUP(M324,Key!J$2:K$101,2,FALSE)</f>
        <v>#N/A</v>
      </c>
      <c r="O324" t="e" cm="1">
        <f t="array" ref="O324">_xlfn.IFS(COUNTIF('Survey Data'!J324:P324,"Yes")&gt;1,4,'Survey Data'!P324="Yes",1,'Survey Data'!L324="Yes",2,'Survey Data'!M324="Yes",3,'Survey Data'!J324="Yes",4,'Survey Data'!K324="Yes",4,'Survey Data'!N324="Yes",4)</f>
        <v>#N/A</v>
      </c>
      <c r="P324" t="e">
        <f t="shared" ref="P324:P387" ca="1" si="42">_xlfn.NUMBERVALUE(CONCATENATE(Q324,N324,O324))</f>
        <v>#N/A</v>
      </c>
      <c r="Q324">
        <f t="shared" ref="Q324:Q387" ca="1" si="43">IF(J324="",1,J324)</f>
        <v>1</v>
      </c>
      <c r="R324" t="b">
        <f t="shared" ref="R324:R387" ca="1" si="44">OR(B324="",B324=".",L324&lt;0,L324&gt;24,M324&lt;18,M324&gt;117,_xlfn.IFNA(O324,0)&lt;1)</f>
        <v>1</v>
      </c>
      <c r="S324" t="str">
        <f t="shared" ref="S324:S387" ca="1" si="45">IF(NOT(R324),IF(L324&gt;8,1,0),"")</f>
        <v/>
      </c>
      <c r="T324" t="e">
        <f ca="1">_xlfn.XLOOKUP(P324,'Depression Treatment'!A$2:A$33,'Depression Treatment'!I$2:I$33,0)*S324</f>
        <v>#N/A</v>
      </c>
      <c r="U324">
        <f>IF(LEFT('Survey Data'!I324,8)="Employed",1,0)</f>
        <v>0</v>
      </c>
      <c r="V324" s="33" t="e">
        <f ca="1">S324*(U324*(T324*VLOOKUP(N324,'Depression Treatment'!F$38:I$41,3,FALSE)+(1-T324)*VLOOKUP(N324,'Depression Treatment'!F$38:I$41,4,FALSE))+(1-U324)*(T324*VLOOKUP(N324,'Depression Treatment'!F$43:I$46,3,FALSE)+(1-T324)*VLOOKUP(N324,'Depression Treatment'!F$43:I$46,4,FALSE)))</f>
        <v>#VALUE!</v>
      </c>
      <c r="W324" s="33">
        <f t="shared" ref="W324:W387" ca="1" si="46">IF(R324,0,IF(ISNUMBER(V324),V324,0))</f>
        <v>0</v>
      </c>
    </row>
    <row r="325" spans="1:23" x14ac:dyDescent="0.3">
      <c r="A325">
        <f t="shared" ref="A325:A388" si="47">A324+1</f>
        <v>323</v>
      </c>
      <c r="B325" s="15" t="str">
        <f ca="1">_xlfn.XLOOKUP(OFFSET('Survey Data'!$A$2,A325,0),Key!A$2:A$5,Key!B$2:B$5,"")</f>
        <v/>
      </c>
      <c r="C325" s="15">
        <f ca="1">_xlfn.XLOOKUP(OFFSET('Survey Data'!B$2,$A325,0),Key!$D$2:$D$6,Key!$E$2:$E$6,-25)</f>
        <v>-25</v>
      </c>
      <c r="D325" s="15">
        <f ca="1">_xlfn.XLOOKUP(OFFSET('Survey Data'!C$2,$A325,0),Key!$D$2:$D$6,Key!$E$2:$E$6,-25)</f>
        <v>-25</v>
      </c>
      <c r="E325" s="15">
        <f ca="1">_xlfn.XLOOKUP(OFFSET('Survey Data'!D$2,$A325,0),Key!$D$2:$D$6,Key!$E$2:$E$6,-25)</f>
        <v>-25</v>
      </c>
      <c r="F325" s="15">
        <f ca="1">_xlfn.XLOOKUP(OFFSET('Survey Data'!E$2,$A325,0),Key!$D$2:$D$6,Key!$E$2:$E$6,-25)</f>
        <v>-25</v>
      </c>
      <c r="G325" s="15">
        <f ca="1">_xlfn.XLOOKUP(OFFSET('Survey Data'!F$2,$A325,0),Key!$D$2:$D$6,Key!$E$2:$E$6,-25)</f>
        <v>-25</v>
      </c>
      <c r="H325" s="15">
        <f ca="1">_xlfn.XLOOKUP(OFFSET('Survey Data'!G$2,$A325,0),Key!$D$2:$D$6,Key!$E$2:$E$6,-25)</f>
        <v>-25</v>
      </c>
      <c r="I325" s="15">
        <f ca="1">OFFSET('Survey Data'!$H$2,A325,0)</f>
        <v>0</v>
      </c>
      <c r="J325" s="15" t="str">
        <f ca="1">_xlfn.XLOOKUP(OFFSET('Survey Data'!$R$2,A325,0),Key!$G$2:$G$3,Key!$H$2:$H$3,"")</f>
        <v/>
      </c>
      <c r="L325">
        <f t="shared" ca="1" si="40"/>
        <v>-150</v>
      </c>
      <c r="M325">
        <f t="shared" ca="1" si="41"/>
        <v>0</v>
      </c>
      <c r="N325" t="e">
        <f ca="1">VLOOKUP(M325,Key!J$2:K$101,2,FALSE)</f>
        <v>#N/A</v>
      </c>
      <c r="O325" t="e" cm="1">
        <f t="array" ref="O325">_xlfn.IFS(COUNTIF('Survey Data'!J325:P325,"Yes")&gt;1,4,'Survey Data'!P325="Yes",1,'Survey Data'!L325="Yes",2,'Survey Data'!M325="Yes",3,'Survey Data'!J325="Yes",4,'Survey Data'!K325="Yes",4,'Survey Data'!N325="Yes",4)</f>
        <v>#N/A</v>
      </c>
      <c r="P325" t="e">
        <f t="shared" ca="1" si="42"/>
        <v>#N/A</v>
      </c>
      <c r="Q325">
        <f t="shared" ca="1" si="43"/>
        <v>1</v>
      </c>
      <c r="R325" t="b">
        <f t="shared" ca="1" si="44"/>
        <v>1</v>
      </c>
      <c r="S325" t="str">
        <f t="shared" ca="1" si="45"/>
        <v/>
      </c>
      <c r="T325" t="e">
        <f ca="1">_xlfn.XLOOKUP(P325,'Depression Treatment'!A$2:A$33,'Depression Treatment'!I$2:I$33,0)*S325</f>
        <v>#N/A</v>
      </c>
      <c r="U325">
        <f>IF(LEFT('Survey Data'!I325,8)="Employed",1,0)</f>
        <v>0</v>
      </c>
      <c r="V325" s="33" t="e">
        <f ca="1">S325*(U325*(T325*VLOOKUP(N325,'Depression Treatment'!F$38:I$41,3,FALSE)+(1-T325)*VLOOKUP(N325,'Depression Treatment'!F$38:I$41,4,FALSE))+(1-U325)*(T325*VLOOKUP(N325,'Depression Treatment'!F$43:I$46,3,FALSE)+(1-T325)*VLOOKUP(N325,'Depression Treatment'!F$43:I$46,4,FALSE)))</f>
        <v>#VALUE!</v>
      </c>
      <c r="W325" s="33">
        <f t="shared" ca="1" si="46"/>
        <v>0</v>
      </c>
    </row>
    <row r="326" spans="1:23" x14ac:dyDescent="0.3">
      <c r="A326">
        <f t="shared" si="47"/>
        <v>324</v>
      </c>
      <c r="B326" s="15" t="str">
        <f ca="1">_xlfn.XLOOKUP(OFFSET('Survey Data'!$A$2,A326,0),Key!A$2:A$5,Key!B$2:B$5,"")</f>
        <v/>
      </c>
      <c r="C326" s="15">
        <f ca="1">_xlfn.XLOOKUP(OFFSET('Survey Data'!B$2,$A326,0),Key!$D$2:$D$6,Key!$E$2:$E$6,-25)</f>
        <v>-25</v>
      </c>
      <c r="D326" s="15">
        <f ca="1">_xlfn.XLOOKUP(OFFSET('Survey Data'!C$2,$A326,0),Key!$D$2:$D$6,Key!$E$2:$E$6,-25)</f>
        <v>-25</v>
      </c>
      <c r="E326" s="15">
        <f ca="1">_xlfn.XLOOKUP(OFFSET('Survey Data'!D$2,$A326,0),Key!$D$2:$D$6,Key!$E$2:$E$6,-25)</f>
        <v>-25</v>
      </c>
      <c r="F326" s="15">
        <f ca="1">_xlfn.XLOOKUP(OFFSET('Survey Data'!E$2,$A326,0),Key!$D$2:$D$6,Key!$E$2:$E$6,-25)</f>
        <v>-25</v>
      </c>
      <c r="G326" s="15">
        <f ca="1">_xlfn.XLOOKUP(OFFSET('Survey Data'!F$2,$A326,0),Key!$D$2:$D$6,Key!$E$2:$E$6,-25)</f>
        <v>-25</v>
      </c>
      <c r="H326" s="15">
        <f ca="1">_xlfn.XLOOKUP(OFFSET('Survey Data'!G$2,$A326,0),Key!$D$2:$D$6,Key!$E$2:$E$6,-25)</f>
        <v>-25</v>
      </c>
      <c r="I326" s="15">
        <f ca="1">OFFSET('Survey Data'!$H$2,A326,0)</f>
        <v>0</v>
      </c>
      <c r="J326" s="15" t="str">
        <f ca="1">_xlfn.XLOOKUP(OFFSET('Survey Data'!$R$2,A326,0),Key!$G$2:$G$3,Key!$H$2:$H$3,"")</f>
        <v/>
      </c>
      <c r="L326">
        <f t="shared" ca="1" si="40"/>
        <v>-150</v>
      </c>
      <c r="M326">
        <f t="shared" ca="1" si="41"/>
        <v>0</v>
      </c>
      <c r="N326" t="e">
        <f ca="1">VLOOKUP(M326,Key!J$2:K$101,2,FALSE)</f>
        <v>#N/A</v>
      </c>
      <c r="O326" t="e" cm="1">
        <f t="array" ref="O326">_xlfn.IFS(COUNTIF('Survey Data'!J326:P326,"Yes")&gt;1,4,'Survey Data'!P326="Yes",1,'Survey Data'!L326="Yes",2,'Survey Data'!M326="Yes",3,'Survey Data'!J326="Yes",4,'Survey Data'!K326="Yes",4,'Survey Data'!N326="Yes",4)</f>
        <v>#N/A</v>
      </c>
      <c r="P326" t="e">
        <f t="shared" ca="1" si="42"/>
        <v>#N/A</v>
      </c>
      <c r="Q326">
        <f t="shared" ca="1" si="43"/>
        <v>1</v>
      </c>
      <c r="R326" t="b">
        <f t="shared" ca="1" si="44"/>
        <v>1</v>
      </c>
      <c r="S326" t="str">
        <f t="shared" ca="1" si="45"/>
        <v/>
      </c>
      <c r="T326" t="e">
        <f ca="1">_xlfn.XLOOKUP(P326,'Depression Treatment'!A$2:A$33,'Depression Treatment'!I$2:I$33,0)*S326</f>
        <v>#N/A</v>
      </c>
      <c r="U326">
        <f>IF(LEFT('Survey Data'!I326,8)="Employed",1,0)</f>
        <v>0</v>
      </c>
      <c r="V326" s="33" t="e">
        <f ca="1">S326*(U326*(T326*VLOOKUP(N326,'Depression Treatment'!F$38:I$41,3,FALSE)+(1-T326)*VLOOKUP(N326,'Depression Treatment'!F$38:I$41,4,FALSE))+(1-U326)*(T326*VLOOKUP(N326,'Depression Treatment'!F$43:I$46,3,FALSE)+(1-T326)*VLOOKUP(N326,'Depression Treatment'!F$43:I$46,4,FALSE)))</f>
        <v>#VALUE!</v>
      </c>
      <c r="W326" s="33">
        <f t="shared" ca="1" si="46"/>
        <v>0</v>
      </c>
    </row>
    <row r="327" spans="1:23" x14ac:dyDescent="0.3">
      <c r="A327">
        <f t="shared" si="47"/>
        <v>325</v>
      </c>
      <c r="B327" s="15" t="str">
        <f ca="1">_xlfn.XLOOKUP(OFFSET('Survey Data'!$A$2,A327,0),Key!A$2:A$5,Key!B$2:B$5,"")</f>
        <v/>
      </c>
      <c r="C327" s="15">
        <f ca="1">_xlfn.XLOOKUP(OFFSET('Survey Data'!B$2,$A327,0),Key!$D$2:$D$6,Key!$E$2:$E$6,-25)</f>
        <v>-25</v>
      </c>
      <c r="D327" s="15">
        <f ca="1">_xlfn.XLOOKUP(OFFSET('Survey Data'!C$2,$A327,0),Key!$D$2:$D$6,Key!$E$2:$E$6,-25)</f>
        <v>-25</v>
      </c>
      <c r="E327" s="15">
        <f ca="1">_xlfn.XLOOKUP(OFFSET('Survey Data'!D$2,$A327,0),Key!$D$2:$D$6,Key!$E$2:$E$6,-25)</f>
        <v>-25</v>
      </c>
      <c r="F327" s="15">
        <f ca="1">_xlfn.XLOOKUP(OFFSET('Survey Data'!E$2,$A327,0),Key!$D$2:$D$6,Key!$E$2:$E$6,-25)</f>
        <v>-25</v>
      </c>
      <c r="G327" s="15">
        <f ca="1">_xlfn.XLOOKUP(OFFSET('Survey Data'!F$2,$A327,0),Key!$D$2:$D$6,Key!$E$2:$E$6,-25)</f>
        <v>-25</v>
      </c>
      <c r="H327" s="15">
        <f ca="1">_xlfn.XLOOKUP(OFFSET('Survey Data'!G$2,$A327,0),Key!$D$2:$D$6,Key!$E$2:$E$6,-25)</f>
        <v>-25</v>
      </c>
      <c r="I327" s="15">
        <f ca="1">OFFSET('Survey Data'!$H$2,A327,0)</f>
        <v>0</v>
      </c>
      <c r="J327" s="15" t="str">
        <f ca="1">_xlfn.XLOOKUP(OFFSET('Survey Data'!$R$2,A327,0),Key!$G$2:$G$3,Key!$H$2:$H$3,"")</f>
        <v/>
      </c>
      <c r="L327">
        <f t="shared" ca="1" si="40"/>
        <v>-150</v>
      </c>
      <c r="M327">
        <f t="shared" ca="1" si="41"/>
        <v>0</v>
      </c>
      <c r="N327" t="e">
        <f ca="1">VLOOKUP(M327,Key!J$2:K$101,2,FALSE)</f>
        <v>#N/A</v>
      </c>
      <c r="O327" t="e" cm="1">
        <f t="array" ref="O327">_xlfn.IFS(COUNTIF('Survey Data'!J327:P327,"Yes")&gt;1,4,'Survey Data'!P327="Yes",1,'Survey Data'!L327="Yes",2,'Survey Data'!M327="Yes",3,'Survey Data'!J327="Yes",4,'Survey Data'!K327="Yes",4,'Survey Data'!N327="Yes",4)</f>
        <v>#N/A</v>
      </c>
      <c r="P327" t="e">
        <f t="shared" ca="1" si="42"/>
        <v>#N/A</v>
      </c>
      <c r="Q327">
        <f t="shared" ca="1" si="43"/>
        <v>1</v>
      </c>
      <c r="R327" t="b">
        <f t="shared" ca="1" si="44"/>
        <v>1</v>
      </c>
      <c r="S327" t="str">
        <f t="shared" ca="1" si="45"/>
        <v/>
      </c>
      <c r="T327" t="e">
        <f ca="1">_xlfn.XLOOKUP(P327,'Depression Treatment'!A$2:A$33,'Depression Treatment'!I$2:I$33,0)*S327</f>
        <v>#N/A</v>
      </c>
      <c r="U327">
        <f>IF(LEFT('Survey Data'!I327,8)="Employed",1,0)</f>
        <v>0</v>
      </c>
      <c r="V327" s="33" t="e">
        <f ca="1">S327*(U327*(T327*VLOOKUP(N327,'Depression Treatment'!F$38:I$41,3,FALSE)+(1-T327)*VLOOKUP(N327,'Depression Treatment'!F$38:I$41,4,FALSE))+(1-U327)*(T327*VLOOKUP(N327,'Depression Treatment'!F$43:I$46,3,FALSE)+(1-T327)*VLOOKUP(N327,'Depression Treatment'!F$43:I$46,4,FALSE)))</f>
        <v>#VALUE!</v>
      </c>
      <c r="W327" s="33">
        <f t="shared" ca="1" si="46"/>
        <v>0</v>
      </c>
    </row>
    <row r="328" spans="1:23" x14ac:dyDescent="0.3">
      <c r="A328">
        <f t="shared" si="47"/>
        <v>326</v>
      </c>
      <c r="B328" s="15" t="str">
        <f ca="1">_xlfn.XLOOKUP(OFFSET('Survey Data'!$A$2,A328,0),Key!A$2:A$5,Key!B$2:B$5,"")</f>
        <v/>
      </c>
      <c r="C328" s="15">
        <f ca="1">_xlfn.XLOOKUP(OFFSET('Survey Data'!B$2,$A328,0),Key!$D$2:$D$6,Key!$E$2:$E$6,-25)</f>
        <v>-25</v>
      </c>
      <c r="D328" s="15">
        <f ca="1">_xlfn.XLOOKUP(OFFSET('Survey Data'!C$2,$A328,0),Key!$D$2:$D$6,Key!$E$2:$E$6,-25)</f>
        <v>-25</v>
      </c>
      <c r="E328" s="15">
        <f ca="1">_xlfn.XLOOKUP(OFFSET('Survey Data'!D$2,$A328,0),Key!$D$2:$D$6,Key!$E$2:$E$6,-25)</f>
        <v>-25</v>
      </c>
      <c r="F328" s="15">
        <f ca="1">_xlfn.XLOOKUP(OFFSET('Survey Data'!E$2,$A328,0),Key!$D$2:$D$6,Key!$E$2:$E$6,-25)</f>
        <v>-25</v>
      </c>
      <c r="G328" s="15">
        <f ca="1">_xlfn.XLOOKUP(OFFSET('Survey Data'!F$2,$A328,0),Key!$D$2:$D$6,Key!$E$2:$E$6,-25)</f>
        <v>-25</v>
      </c>
      <c r="H328" s="15">
        <f ca="1">_xlfn.XLOOKUP(OFFSET('Survey Data'!G$2,$A328,0),Key!$D$2:$D$6,Key!$E$2:$E$6,-25)</f>
        <v>-25</v>
      </c>
      <c r="I328" s="15">
        <f ca="1">OFFSET('Survey Data'!$H$2,A328,0)</f>
        <v>0</v>
      </c>
      <c r="J328" s="15" t="str">
        <f ca="1">_xlfn.XLOOKUP(OFFSET('Survey Data'!$R$2,A328,0),Key!$G$2:$G$3,Key!$H$2:$H$3,"")</f>
        <v/>
      </c>
      <c r="L328">
        <f t="shared" ca="1" si="40"/>
        <v>-150</v>
      </c>
      <c r="M328">
        <f t="shared" ca="1" si="41"/>
        <v>0</v>
      </c>
      <c r="N328" t="e">
        <f ca="1">VLOOKUP(M328,Key!J$2:K$101,2,FALSE)</f>
        <v>#N/A</v>
      </c>
      <c r="O328" t="e" cm="1">
        <f t="array" ref="O328">_xlfn.IFS(COUNTIF('Survey Data'!J328:P328,"Yes")&gt;1,4,'Survey Data'!P328="Yes",1,'Survey Data'!L328="Yes",2,'Survey Data'!M328="Yes",3,'Survey Data'!J328="Yes",4,'Survey Data'!K328="Yes",4,'Survey Data'!N328="Yes",4)</f>
        <v>#N/A</v>
      </c>
      <c r="P328" t="e">
        <f t="shared" ca="1" si="42"/>
        <v>#N/A</v>
      </c>
      <c r="Q328">
        <f t="shared" ca="1" si="43"/>
        <v>1</v>
      </c>
      <c r="R328" t="b">
        <f t="shared" ca="1" si="44"/>
        <v>1</v>
      </c>
      <c r="S328" t="str">
        <f t="shared" ca="1" si="45"/>
        <v/>
      </c>
      <c r="T328" t="e">
        <f ca="1">_xlfn.XLOOKUP(P328,'Depression Treatment'!A$2:A$33,'Depression Treatment'!I$2:I$33,0)*S328</f>
        <v>#N/A</v>
      </c>
      <c r="U328">
        <f>IF(LEFT('Survey Data'!I328,8)="Employed",1,0)</f>
        <v>0</v>
      </c>
      <c r="V328" s="33" t="e">
        <f ca="1">S328*(U328*(T328*VLOOKUP(N328,'Depression Treatment'!F$38:I$41,3,FALSE)+(1-T328)*VLOOKUP(N328,'Depression Treatment'!F$38:I$41,4,FALSE))+(1-U328)*(T328*VLOOKUP(N328,'Depression Treatment'!F$43:I$46,3,FALSE)+(1-T328)*VLOOKUP(N328,'Depression Treatment'!F$43:I$46,4,FALSE)))</f>
        <v>#VALUE!</v>
      </c>
      <c r="W328" s="33">
        <f t="shared" ca="1" si="46"/>
        <v>0</v>
      </c>
    </row>
    <row r="329" spans="1:23" x14ac:dyDescent="0.3">
      <c r="A329">
        <f t="shared" si="47"/>
        <v>327</v>
      </c>
      <c r="B329" s="15" t="str">
        <f ca="1">_xlfn.XLOOKUP(OFFSET('Survey Data'!$A$2,A329,0),Key!A$2:A$5,Key!B$2:B$5,"")</f>
        <v/>
      </c>
      <c r="C329" s="15">
        <f ca="1">_xlfn.XLOOKUP(OFFSET('Survey Data'!B$2,$A329,0),Key!$D$2:$D$6,Key!$E$2:$E$6,-25)</f>
        <v>-25</v>
      </c>
      <c r="D329" s="15">
        <f ca="1">_xlfn.XLOOKUP(OFFSET('Survey Data'!C$2,$A329,0),Key!$D$2:$D$6,Key!$E$2:$E$6,-25)</f>
        <v>-25</v>
      </c>
      <c r="E329" s="15">
        <f ca="1">_xlfn.XLOOKUP(OFFSET('Survey Data'!D$2,$A329,0),Key!$D$2:$D$6,Key!$E$2:$E$6,-25)</f>
        <v>-25</v>
      </c>
      <c r="F329" s="15">
        <f ca="1">_xlfn.XLOOKUP(OFFSET('Survey Data'!E$2,$A329,0),Key!$D$2:$D$6,Key!$E$2:$E$6,-25)</f>
        <v>-25</v>
      </c>
      <c r="G329" s="15">
        <f ca="1">_xlfn.XLOOKUP(OFFSET('Survey Data'!F$2,$A329,0),Key!$D$2:$D$6,Key!$E$2:$E$6,-25)</f>
        <v>-25</v>
      </c>
      <c r="H329" s="15">
        <f ca="1">_xlfn.XLOOKUP(OFFSET('Survey Data'!G$2,$A329,0),Key!$D$2:$D$6,Key!$E$2:$E$6,-25)</f>
        <v>-25</v>
      </c>
      <c r="I329" s="15">
        <f ca="1">OFFSET('Survey Data'!$H$2,A329,0)</f>
        <v>0</v>
      </c>
      <c r="J329" s="15" t="str">
        <f ca="1">_xlfn.XLOOKUP(OFFSET('Survey Data'!$R$2,A329,0),Key!$G$2:$G$3,Key!$H$2:$H$3,"")</f>
        <v/>
      </c>
      <c r="L329">
        <f t="shared" ca="1" si="40"/>
        <v>-150</v>
      </c>
      <c r="M329">
        <f t="shared" ca="1" si="41"/>
        <v>0</v>
      </c>
      <c r="N329" t="e">
        <f ca="1">VLOOKUP(M329,Key!J$2:K$101,2,FALSE)</f>
        <v>#N/A</v>
      </c>
      <c r="O329" t="e" cm="1">
        <f t="array" ref="O329">_xlfn.IFS(COUNTIF('Survey Data'!J329:P329,"Yes")&gt;1,4,'Survey Data'!P329="Yes",1,'Survey Data'!L329="Yes",2,'Survey Data'!M329="Yes",3,'Survey Data'!J329="Yes",4,'Survey Data'!K329="Yes",4,'Survey Data'!N329="Yes",4)</f>
        <v>#N/A</v>
      </c>
      <c r="P329" t="e">
        <f t="shared" ca="1" si="42"/>
        <v>#N/A</v>
      </c>
      <c r="Q329">
        <f t="shared" ca="1" si="43"/>
        <v>1</v>
      </c>
      <c r="R329" t="b">
        <f t="shared" ca="1" si="44"/>
        <v>1</v>
      </c>
      <c r="S329" t="str">
        <f t="shared" ca="1" si="45"/>
        <v/>
      </c>
      <c r="T329" t="e">
        <f ca="1">_xlfn.XLOOKUP(P329,'Depression Treatment'!A$2:A$33,'Depression Treatment'!I$2:I$33,0)*S329</f>
        <v>#N/A</v>
      </c>
      <c r="U329">
        <f>IF(LEFT('Survey Data'!I329,8)="Employed",1,0)</f>
        <v>0</v>
      </c>
      <c r="V329" s="33" t="e">
        <f ca="1">S329*(U329*(T329*VLOOKUP(N329,'Depression Treatment'!F$38:I$41,3,FALSE)+(1-T329)*VLOOKUP(N329,'Depression Treatment'!F$38:I$41,4,FALSE))+(1-U329)*(T329*VLOOKUP(N329,'Depression Treatment'!F$43:I$46,3,FALSE)+(1-T329)*VLOOKUP(N329,'Depression Treatment'!F$43:I$46,4,FALSE)))</f>
        <v>#VALUE!</v>
      </c>
      <c r="W329" s="33">
        <f t="shared" ca="1" si="46"/>
        <v>0</v>
      </c>
    </row>
    <row r="330" spans="1:23" x14ac:dyDescent="0.3">
      <c r="A330">
        <f t="shared" si="47"/>
        <v>328</v>
      </c>
      <c r="B330" s="15" t="str">
        <f ca="1">_xlfn.XLOOKUP(OFFSET('Survey Data'!$A$2,A330,0),Key!A$2:A$5,Key!B$2:B$5,"")</f>
        <v/>
      </c>
      <c r="C330" s="15">
        <f ca="1">_xlfn.XLOOKUP(OFFSET('Survey Data'!B$2,$A330,0),Key!$D$2:$D$6,Key!$E$2:$E$6,-25)</f>
        <v>-25</v>
      </c>
      <c r="D330" s="15">
        <f ca="1">_xlfn.XLOOKUP(OFFSET('Survey Data'!C$2,$A330,0),Key!$D$2:$D$6,Key!$E$2:$E$6,-25)</f>
        <v>-25</v>
      </c>
      <c r="E330" s="15">
        <f ca="1">_xlfn.XLOOKUP(OFFSET('Survey Data'!D$2,$A330,0),Key!$D$2:$D$6,Key!$E$2:$E$6,-25)</f>
        <v>-25</v>
      </c>
      <c r="F330" s="15">
        <f ca="1">_xlfn.XLOOKUP(OFFSET('Survey Data'!E$2,$A330,0),Key!$D$2:$D$6,Key!$E$2:$E$6,-25)</f>
        <v>-25</v>
      </c>
      <c r="G330" s="15">
        <f ca="1">_xlfn.XLOOKUP(OFFSET('Survey Data'!F$2,$A330,0),Key!$D$2:$D$6,Key!$E$2:$E$6,-25)</f>
        <v>-25</v>
      </c>
      <c r="H330" s="15">
        <f ca="1">_xlfn.XLOOKUP(OFFSET('Survey Data'!G$2,$A330,0),Key!$D$2:$D$6,Key!$E$2:$E$6,-25)</f>
        <v>-25</v>
      </c>
      <c r="I330" s="15">
        <f ca="1">OFFSET('Survey Data'!$H$2,A330,0)</f>
        <v>0</v>
      </c>
      <c r="J330" s="15" t="str">
        <f ca="1">_xlfn.XLOOKUP(OFFSET('Survey Data'!$R$2,A330,0),Key!$G$2:$G$3,Key!$H$2:$H$3,"")</f>
        <v/>
      </c>
      <c r="L330">
        <f t="shared" ca="1" si="40"/>
        <v>-150</v>
      </c>
      <c r="M330">
        <f t="shared" ca="1" si="41"/>
        <v>0</v>
      </c>
      <c r="N330" t="e">
        <f ca="1">VLOOKUP(M330,Key!J$2:K$101,2,FALSE)</f>
        <v>#N/A</v>
      </c>
      <c r="O330" t="e" cm="1">
        <f t="array" ref="O330">_xlfn.IFS(COUNTIF('Survey Data'!J330:P330,"Yes")&gt;1,4,'Survey Data'!P330="Yes",1,'Survey Data'!L330="Yes",2,'Survey Data'!M330="Yes",3,'Survey Data'!J330="Yes",4,'Survey Data'!K330="Yes",4,'Survey Data'!N330="Yes",4)</f>
        <v>#N/A</v>
      </c>
      <c r="P330" t="e">
        <f t="shared" ca="1" si="42"/>
        <v>#N/A</v>
      </c>
      <c r="Q330">
        <f t="shared" ca="1" si="43"/>
        <v>1</v>
      </c>
      <c r="R330" t="b">
        <f t="shared" ca="1" si="44"/>
        <v>1</v>
      </c>
      <c r="S330" t="str">
        <f t="shared" ca="1" si="45"/>
        <v/>
      </c>
      <c r="T330" t="e">
        <f ca="1">_xlfn.XLOOKUP(P330,'Depression Treatment'!A$2:A$33,'Depression Treatment'!I$2:I$33,0)*S330</f>
        <v>#N/A</v>
      </c>
      <c r="U330">
        <f>IF(LEFT('Survey Data'!I330,8)="Employed",1,0)</f>
        <v>0</v>
      </c>
      <c r="V330" s="33" t="e">
        <f ca="1">S330*(U330*(T330*VLOOKUP(N330,'Depression Treatment'!F$38:I$41,3,FALSE)+(1-T330)*VLOOKUP(N330,'Depression Treatment'!F$38:I$41,4,FALSE))+(1-U330)*(T330*VLOOKUP(N330,'Depression Treatment'!F$43:I$46,3,FALSE)+(1-T330)*VLOOKUP(N330,'Depression Treatment'!F$43:I$46,4,FALSE)))</f>
        <v>#VALUE!</v>
      </c>
      <c r="W330" s="33">
        <f t="shared" ca="1" si="46"/>
        <v>0</v>
      </c>
    </row>
    <row r="331" spans="1:23" x14ac:dyDescent="0.3">
      <c r="A331">
        <f t="shared" si="47"/>
        <v>329</v>
      </c>
      <c r="B331" s="15" t="str">
        <f ca="1">_xlfn.XLOOKUP(OFFSET('Survey Data'!$A$2,A331,0),Key!A$2:A$5,Key!B$2:B$5,"")</f>
        <v/>
      </c>
      <c r="C331" s="15">
        <f ca="1">_xlfn.XLOOKUP(OFFSET('Survey Data'!B$2,$A331,0),Key!$D$2:$D$6,Key!$E$2:$E$6,-25)</f>
        <v>-25</v>
      </c>
      <c r="D331" s="15">
        <f ca="1">_xlfn.XLOOKUP(OFFSET('Survey Data'!C$2,$A331,0),Key!$D$2:$D$6,Key!$E$2:$E$6,-25)</f>
        <v>-25</v>
      </c>
      <c r="E331" s="15">
        <f ca="1">_xlfn.XLOOKUP(OFFSET('Survey Data'!D$2,$A331,0),Key!$D$2:$D$6,Key!$E$2:$E$6,-25)</f>
        <v>-25</v>
      </c>
      <c r="F331" s="15">
        <f ca="1">_xlfn.XLOOKUP(OFFSET('Survey Data'!E$2,$A331,0),Key!$D$2:$D$6,Key!$E$2:$E$6,-25)</f>
        <v>-25</v>
      </c>
      <c r="G331" s="15">
        <f ca="1">_xlfn.XLOOKUP(OFFSET('Survey Data'!F$2,$A331,0),Key!$D$2:$D$6,Key!$E$2:$E$6,-25)</f>
        <v>-25</v>
      </c>
      <c r="H331" s="15">
        <f ca="1">_xlfn.XLOOKUP(OFFSET('Survey Data'!G$2,$A331,0),Key!$D$2:$D$6,Key!$E$2:$E$6,-25)</f>
        <v>-25</v>
      </c>
      <c r="I331" s="15">
        <f ca="1">OFFSET('Survey Data'!$H$2,A331,0)</f>
        <v>0</v>
      </c>
      <c r="J331" s="15" t="str">
        <f ca="1">_xlfn.XLOOKUP(OFFSET('Survey Data'!$R$2,A331,0),Key!$G$2:$G$3,Key!$H$2:$H$3,"")</f>
        <v/>
      </c>
      <c r="L331">
        <f t="shared" ca="1" si="40"/>
        <v>-150</v>
      </c>
      <c r="M331">
        <f t="shared" ca="1" si="41"/>
        <v>0</v>
      </c>
      <c r="N331" t="e">
        <f ca="1">VLOOKUP(M331,Key!J$2:K$101,2,FALSE)</f>
        <v>#N/A</v>
      </c>
      <c r="O331" t="e" cm="1">
        <f t="array" ref="O331">_xlfn.IFS(COUNTIF('Survey Data'!J331:P331,"Yes")&gt;1,4,'Survey Data'!P331="Yes",1,'Survey Data'!L331="Yes",2,'Survey Data'!M331="Yes",3,'Survey Data'!J331="Yes",4,'Survey Data'!K331="Yes",4,'Survey Data'!N331="Yes",4)</f>
        <v>#N/A</v>
      </c>
      <c r="P331" t="e">
        <f t="shared" ca="1" si="42"/>
        <v>#N/A</v>
      </c>
      <c r="Q331">
        <f t="shared" ca="1" si="43"/>
        <v>1</v>
      </c>
      <c r="R331" t="b">
        <f t="shared" ca="1" si="44"/>
        <v>1</v>
      </c>
      <c r="S331" t="str">
        <f t="shared" ca="1" si="45"/>
        <v/>
      </c>
      <c r="T331" t="e">
        <f ca="1">_xlfn.XLOOKUP(P331,'Depression Treatment'!A$2:A$33,'Depression Treatment'!I$2:I$33,0)*S331</f>
        <v>#N/A</v>
      </c>
      <c r="U331">
        <f>IF(LEFT('Survey Data'!I331,8)="Employed",1,0)</f>
        <v>0</v>
      </c>
      <c r="V331" s="33" t="e">
        <f ca="1">S331*(U331*(T331*VLOOKUP(N331,'Depression Treatment'!F$38:I$41,3,FALSE)+(1-T331)*VLOOKUP(N331,'Depression Treatment'!F$38:I$41,4,FALSE))+(1-U331)*(T331*VLOOKUP(N331,'Depression Treatment'!F$43:I$46,3,FALSE)+(1-T331)*VLOOKUP(N331,'Depression Treatment'!F$43:I$46,4,FALSE)))</f>
        <v>#VALUE!</v>
      </c>
      <c r="W331" s="33">
        <f t="shared" ca="1" si="46"/>
        <v>0</v>
      </c>
    </row>
    <row r="332" spans="1:23" x14ac:dyDescent="0.3">
      <c r="A332">
        <f t="shared" si="47"/>
        <v>330</v>
      </c>
      <c r="B332" s="15" t="str">
        <f ca="1">_xlfn.XLOOKUP(OFFSET('Survey Data'!$A$2,A332,0),Key!A$2:A$5,Key!B$2:B$5,"")</f>
        <v/>
      </c>
      <c r="C332" s="15">
        <f ca="1">_xlfn.XLOOKUP(OFFSET('Survey Data'!B$2,$A332,0),Key!$D$2:$D$6,Key!$E$2:$E$6,-25)</f>
        <v>-25</v>
      </c>
      <c r="D332" s="15">
        <f ca="1">_xlfn.XLOOKUP(OFFSET('Survey Data'!C$2,$A332,0),Key!$D$2:$D$6,Key!$E$2:$E$6,-25)</f>
        <v>-25</v>
      </c>
      <c r="E332" s="15">
        <f ca="1">_xlfn.XLOOKUP(OFFSET('Survey Data'!D$2,$A332,0),Key!$D$2:$D$6,Key!$E$2:$E$6,-25)</f>
        <v>-25</v>
      </c>
      <c r="F332" s="15">
        <f ca="1">_xlfn.XLOOKUP(OFFSET('Survey Data'!E$2,$A332,0),Key!$D$2:$D$6,Key!$E$2:$E$6,-25)</f>
        <v>-25</v>
      </c>
      <c r="G332" s="15">
        <f ca="1">_xlfn.XLOOKUP(OFFSET('Survey Data'!F$2,$A332,0),Key!$D$2:$D$6,Key!$E$2:$E$6,-25)</f>
        <v>-25</v>
      </c>
      <c r="H332" s="15">
        <f ca="1">_xlfn.XLOOKUP(OFFSET('Survey Data'!G$2,$A332,0),Key!$D$2:$D$6,Key!$E$2:$E$6,-25)</f>
        <v>-25</v>
      </c>
      <c r="I332" s="15">
        <f ca="1">OFFSET('Survey Data'!$H$2,A332,0)</f>
        <v>0</v>
      </c>
      <c r="J332" s="15" t="str">
        <f ca="1">_xlfn.XLOOKUP(OFFSET('Survey Data'!$R$2,A332,0),Key!$G$2:$G$3,Key!$H$2:$H$3,"")</f>
        <v/>
      </c>
      <c r="L332">
        <f t="shared" ca="1" si="40"/>
        <v>-150</v>
      </c>
      <c r="M332">
        <f t="shared" ca="1" si="41"/>
        <v>0</v>
      </c>
      <c r="N332" t="e">
        <f ca="1">VLOOKUP(M332,Key!J$2:K$101,2,FALSE)</f>
        <v>#N/A</v>
      </c>
      <c r="O332" t="e" cm="1">
        <f t="array" ref="O332">_xlfn.IFS(COUNTIF('Survey Data'!J332:P332,"Yes")&gt;1,4,'Survey Data'!P332="Yes",1,'Survey Data'!L332="Yes",2,'Survey Data'!M332="Yes",3,'Survey Data'!J332="Yes",4,'Survey Data'!K332="Yes",4,'Survey Data'!N332="Yes",4)</f>
        <v>#N/A</v>
      </c>
      <c r="P332" t="e">
        <f t="shared" ca="1" si="42"/>
        <v>#N/A</v>
      </c>
      <c r="Q332">
        <f t="shared" ca="1" si="43"/>
        <v>1</v>
      </c>
      <c r="R332" t="b">
        <f t="shared" ca="1" si="44"/>
        <v>1</v>
      </c>
      <c r="S332" t="str">
        <f t="shared" ca="1" si="45"/>
        <v/>
      </c>
      <c r="T332" t="e">
        <f ca="1">_xlfn.XLOOKUP(P332,'Depression Treatment'!A$2:A$33,'Depression Treatment'!I$2:I$33,0)*S332</f>
        <v>#N/A</v>
      </c>
      <c r="U332">
        <f>IF(LEFT('Survey Data'!I332,8)="Employed",1,0)</f>
        <v>0</v>
      </c>
      <c r="V332" s="33" t="e">
        <f ca="1">S332*(U332*(T332*VLOOKUP(N332,'Depression Treatment'!F$38:I$41,3,FALSE)+(1-T332)*VLOOKUP(N332,'Depression Treatment'!F$38:I$41,4,FALSE))+(1-U332)*(T332*VLOOKUP(N332,'Depression Treatment'!F$43:I$46,3,FALSE)+(1-T332)*VLOOKUP(N332,'Depression Treatment'!F$43:I$46,4,FALSE)))</f>
        <v>#VALUE!</v>
      </c>
      <c r="W332" s="33">
        <f t="shared" ca="1" si="46"/>
        <v>0</v>
      </c>
    </row>
    <row r="333" spans="1:23" x14ac:dyDescent="0.3">
      <c r="A333">
        <f t="shared" si="47"/>
        <v>331</v>
      </c>
      <c r="B333" s="15" t="str">
        <f ca="1">_xlfn.XLOOKUP(OFFSET('Survey Data'!$A$2,A333,0),Key!A$2:A$5,Key!B$2:B$5,"")</f>
        <v/>
      </c>
      <c r="C333" s="15">
        <f ca="1">_xlfn.XLOOKUP(OFFSET('Survey Data'!B$2,$A333,0),Key!$D$2:$D$6,Key!$E$2:$E$6,-25)</f>
        <v>-25</v>
      </c>
      <c r="D333" s="15">
        <f ca="1">_xlfn.XLOOKUP(OFFSET('Survey Data'!C$2,$A333,0),Key!$D$2:$D$6,Key!$E$2:$E$6,-25)</f>
        <v>-25</v>
      </c>
      <c r="E333" s="15">
        <f ca="1">_xlfn.XLOOKUP(OFFSET('Survey Data'!D$2,$A333,0),Key!$D$2:$D$6,Key!$E$2:$E$6,-25)</f>
        <v>-25</v>
      </c>
      <c r="F333" s="15">
        <f ca="1">_xlfn.XLOOKUP(OFFSET('Survey Data'!E$2,$A333,0),Key!$D$2:$D$6,Key!$E$2:$E$6,-25)</f>
        <v>-25</v>
      </c>
      <c r="G333" s="15">
        <f ca="1">_xlfn.XLOOKUP(OFFSET('Survey Data'!F$2,$A333,0),Key!$D$2:$D$6,Key!$E$2:$E$6,-25)</f>
        <v>-25</v>
      </c>
      <c r="H333" s="15">
        <f ca="1">_xlfn.XLOOKUP(OFFSET('Survey Data'!G$2,$A333,0),Key!$D$2:$D$6,Key!$E$2:$E$6,-25)</f>
        <v>-25</v>
      </c>
      <c r="I333" s="15">
        <f ca="1">OFFSET('Survey Data'!$H$2,A333,0)</f>
        <v>0</v>
      </c>
      <c r="J333" s="15" t="str">
        <f ca="1">_xlfn.XLOOKUP(OFFSET('Survey Data'!$R$2,A333,0),Key!$G$2:$G$3,Key!$H$2:$H$3,"")</f>
        <v/>
      </c>
      <c r="L333">
        <f t="shared" ca="1" si="40"/>
        <v>-150</v>
      </c>
      <c r="M333">
        <f t="shared" ca="1" si="41"/>
        <v>0</v>
      </c>
      <c r="N333" t="e">
        <f ca="1">VLOOKUP(M333,Key!J$2:K$101,2,FALSE)</f>
        <v>#N/A</v>
      </c>
      <c r="O333" t="e" cm="1">
        <f t="array" ref="O333">_xlfn.IFS(COUNTIF('Survey Data'!J333:P333,"Yes")&gt;1,4,'Survey Data'!P333="Yes",1,'Survey Data'!L333="Yes",2,'Survey Data'!M333="Yes",3,'Survey Data'!J333="Yes",4,'Survey Data'!K333="Yes",4,'Survey Data'!N333="Yes",4)</f>
        <v>#N/A</v>
      </c>
      <c r="P333" t="e">
        <f t="shared" ca="1" si="42"/>
        <v>#N/A</v>
      </c>
      <c r="Q333">
        <f t="shared" ca="1" si="43"/>
        <v>1</v>
      </c>
      <c r="R333" t="b">
        <f t="shared" ca="1" si="44"/>
        <v>1</v>
      </c>
      <c r="S333" t="str">
        <f t="shared" ca="1" si="45"/>
        <v/>
      </c>
      <c r="T333" t="e">
        <f ca="1">_xlfn.XLOOKUP(P333,'Depression Treatment'!A$2:A$33,'Depression Treatment'!I$2:I$33,0)*S333</f>
        <v>#N/A</v>
      </c>
      <c r="U333">
        <f>IF(LEFT('Survey Data'!I333,8)="Employed",1,0)</f>
        <v>0</v>
      </c>
      <c r="V333" s="33" t="e">
        <f ca="1">S333*(U333*(T333*VLOOKUP(N333,'Depression Treatment'!F$38:I$41,3,FALSE)+(1-T333)*VLOOKUP(N333,'Depression Treatment'!F$38:I$41,4,FALSE))+(1-U333)*(T333*VLOOKUP(N333,'Depression Treatment'!F$43:I$46,3,FALSE)+(1-T333)*VLOOKUP(N333,'Depression Treatment'!F$43:I$46,4,FALSE)))</f>
        <v>#VALUE!</v>
      </c>
      <c r="W333" s="33">
        <f t="shared" ca="1" si="46"/>
        <v>0</v>
      </c>
    </row>
    <row r="334" spans="1:23" x14ac:dyDescent="0.3">
      <c r="A334">
        <f t="shared" si="47"/>
        <v>332</v>
      </c>
      <c r="B334" s="15" t="str">
        <f ca="1">_xlfn.XLOOKUP(OFFSET('Survey Data'!$A$2,A334,0),Key!A$2:A$5,Key!B$2:B$5,"")</f>
        <v/>
      </c>
      <c r="C334" s="15">
        <f ca="1">_xlfn.XLOOKUP(OFFSET('Survey Data'!B$2,$A334,0),Key!$D$2:$D$6,Key!$E$2:$E$6,-25)</f>
        <v>-25</v>
      </c>
      <c r="D334" s="15">
        <f ca="1">_xlfn.XLOOKUP(OFFSET('Survey Data'!C$2,$A334,0),Key!$D$2:$D$6,Key!$E$2:$E$6,-25)</f>
        <v>-25</v>
      </c>
      <c r="E334" s="15">
        <f ca="1">_xlfn.XLOOKUP(OFFSET('Survey Data'!D$2,$A334,0),Key!$D$2:$D$6,Key!$E$2:$E$6,-25)</f>
        <v>-25</v>
      </c>
      <c r="F334" s="15">
        <f ca="1">_xlfn.XLOOKUP(OFFSET('Survey Data'!E$2,$A334,0),Key!$D$2:$D$6,Key!$E$2:$E$6,-25)</f>
        <v>-25</v>
      </c>
      <c r="G334" s="15">
        <f ca="1">_xlfn.XLOOKUP(OFFSET('Survey Data'!F$2,$A334,0),Key!$D$2:$D$6,Key!$E$2:$E$6,-25)</f>
        <v>-25</v>
      </c>
      <c r="H334" s="15">
        <f ca="1">_xlfn.XLOOKUP(OFFSET('Survey Data'!G$2,$A334,0),Key!$D$2:$D$6,Key!$E$2:$E$6,-25)</f>
        <v>-25</v>
      </c>
      <c r="I334" s="15">
        <f ca="1">OFFSET('Survey Data'!$H$2,A334,0)</f>
        <v>0</v>
      </c>
      <c r="J334" s="15" t="str">
        <f ca="1">_xlfn.XLOOKUP(OFFSET('Survey Data'!$R$2,A334,0),Key!$G$2:$G$3,Key!$H$2:$H$3,"")</f>
        <v/>
      </c>
      <c r="L334">
        <f t="shared" ca="1" si="40"/>
        <v>-150</v>
      </c>
      <c r="M334">
        <f t="shared" ca="1" si="41"/>
        <v>0</v>
      </c>
      <c r="N334" t="e">
        <f ca="1">VLOOKUP(M334,Key!J$2:K$101,2,FALSE)</f>
        <v>#N/A</v>
      </c>
      <c r="O334" t="e" cm="1">
        <f t="array" ref="O334">_xlfn.IFS(COUNTIF('Survey Data'!J334:P334,"Yes")&gt;1,4,'Survey Data'!P334="Yes",1,'Survey Data'!L334="Yes",2,'Survey Data'!M334="Yes",3,'Survey Data'!J334="Yes",4,'Survey Data'!K334="Yes",4,'Survey Data'!N334="Yes",4)</f>
        <v>#N/A</v>
      </c>
      <c r="P334" t="e">
        <f t="shared" ca="1" si="42"/>
        <v>#N/A</v>
      </c>
      <c r="Q334">
        <f t="shared" ca="1" si="43"/>
        <v>1</v>
      </c>
      <c r="R334" t="b">
        <f t="shared" ca="1" si="44"/>
        <v>1</v>
      </c>
      <c r="S334" t="str">
        <f t="shared" ca="1" si="45"/>
        <v/>
      </c>
      <c r="T334" t="e">
        <f ca="1">_xlfn.XLOOKUP(P334,'Depression Treatment'!A$2:A$33,'Depression Treatment'!I$2:I$33,0)*S334</f>
        <v>#N/A</v>
      </c>
      <c r="U334">
        <f>IF(LEFT('Survey Data'!I334,8)="Employed",1,0)</f>
        <v>0</v>
      </c>
      <c r="V334" s="33" t="e">
        <f ca="1">S334*(U334*(T334*VLOOKUP(N334,'Depression Treatment'!F$38:I$41,3,FALSE)+(1-T334)*VLOOKUP(N334,'Depression Treatment'!F$38:I$41,4,FALSE))+(1-U334)*(T334*VLOOKUP(N334,'Depression Treatment'!F$43:I$46,3,FALSE)+(1-T334)*VLOOKUP(N334,'Depression Treatment'!F$43:I$46,4,FALSE)))</f>
        <v>#VALUE!</v>
      </c>
      <c r="W334" s="33">
        <f t="shared" ca="1" si="46"/>
        <v>0</v>
      </c>
    </row>
    <row r="335" spans="1:23" x14ac:dyDescent="0.3">
      <c r="A335">
        <f t="shared" si="47"/>
        <v>333</v>
      </c>
      <c r="B335" s="15" t="str">
        <f ca="1">_xlfn.XLOOKUP(OFFSET('Survey Data'!$A$2,A335,0),Key!A$2:A$5,Key!B$2:B$5,"")</f>
        <v/>
      </c>
      <c r="C335" s="15">
        <f ca="1">_xlfn.XLOOKUP(OFFSET('Survey Data'!B$2,$A335,0),Key!$D$2:$D$6,Key!$E$2:$E$6,-25)</f>
        <v>-25</v>
      </c>
      <c r="D335" s="15">
        <f ca="1">_xlfn.XLOOKUP(OFFSET('Survey Data'!C$2,$A335,0),Key!$D$2:$D$6,Key!$E$2:$E$6,-25)</f>
        <v>-25</v>
      </c>
      <c r="E335" s="15">
        <f ca="1">_xlfn.XLOOKUP(OFFSET('Survey Data'!D$2,$A335,0),Key!$D$2:$D$6,Key!$E$2:$E$6,-25)</f>
        <v>-25</v>
      </c>
      <c r="F335" s="15">
        <f ca="1">_xlfn.XLOOKUP(OFFSET('Survey Data'!E$2,$A335,0),Key!$D$2:$D$6,Key!$E$2:$E$6,-25)</f>
        <v>-25</v>
      </c>
      <c r="G335" s="15">
        <f ca="1">_xlfn.XLOOKUP(OFFSET('Survey Data'!F$2,$A335,0),Key!$D$2:$D$6,Key!$E$2:$E$6,-25)</f>
        <v>-25</v>
      </c>
      <c r="H335" s="15">
        <f ca="1">_xlfn.XLOOKUP(OFFSET('Survey Data'!G$2,$A335,0),Key!$D$2:$D$6,Key!$E$2:$E$6,-25)</f>
        <v>-25</v>
      </c>
      <c r="I335" s="15">
        <f ca="1">OFFSET('Survey Data'!$H$2,A335,0)</f>
        <v>0</v>
      </c>
      <c r="J335" s="15" t="str">
        <f ca="1">_xlfn.XLOOKUP(OFFSET('Survey Data'!$R$2,A335,0),Key!$G$2:$G$3,Key!$H$2:$H$3,"")</f>
        <v/>
      </c>
      <c r="L335">
        <f t="shared" ca="1" si="40"/>
        <v>-150</v>
      </c>
      <c r="M335">
        <f t="shared" ca="1" si="41"/>
        <v>0</v>
      </c>
      <c r="N335" t="e">
        <f ca="1">VLOOKUP(M335,Key!J$2:K$101,2,FALSE)</f>
        <v>#N/A</v>
      </c>
      <c r="O335" t="e" cm="1">
        <f t="array" ref="O335">_xlfn.IFS(COUNTIF('Survey Data'!J335:P335,"Yes")&gt;1,4,'Survey Data'!P335="Yes",1,'Survey Data'!L335="Yes",2,'Survey Data'!M335="Yes",3,'Survey Data'!J335="Yes",4,'Survey Data'!K335="Yes",4,'Survey Data'!N335="Yes",4)</f>
        <v>#N/A</v>
      </c>
      <c r="P335" t="e">
        <f t="shared" ca="1" si="42"/>
        <v>#N/A</v>
      </c>
      <c r="Q335">
        <f t="shared" ca="1" si="43"/>
        <v>1</v>
      </c>
      <c r="R335" t="b">
        <f t="shared" ca="1" si="44"/>
        <v>1</v>
      </c>
      <c r="S335" t="str">
        <f t="shared" ca="1" si="45"/>
        <v/>
      </c>
      <c r="T335" t="e">
        <f ca="1">_xlfn.XLOOKUP(P335,'Depression Treatment'!A$2:A$33,'Depression Treatment'!I$2:I$33,0)*S335</f>
        <v>#N/A</v>
      </c>
      <c r="U335">
        <f>IF(LEFT('Survey Data'!I335,8)="Employed",1,0)</f>
        <v>0</v>
      </c>
      <c r="V335" s="33" t="e">
        <f ca="1">S335*(U335*(T335*VLOOKUP(N335,'Depression Treatment'!F$38:I$41,3,FALSE)+(1-T335)*VLOOKUP(N335,'Depression Treatment'!F$38:I$41,4,FALSE))+(1-U335)*(T335*VLOOKUP(N335,'Depression Treatment'!F$43:I$46,3,FALSE)+(1-T335)*VLOOKUP(N335,'Depression Treatment'!F$43:I$46,4,FALSE)))</f>
        <v>#VALUE!</v>
      </c>
      <c r="W335" s="33">
        <f t="shared" ca="1" si="46"/>
        <v>0</v>
      </c>
    </row>
    <row r="336" spans="1:23" x14ac:dyDescent="0.3">
      <c r="A336">
        <f t="shared" si="47"/>
        <v>334</v>
      </c>
      <c r="B336" s="15" t="str">
        <f ca="1">_xlfn.XLOOKUP(OFFSET('Survey Data'!$A$2,A336,0),Key!A$2:A$5,Key!B$2:B$5,"")</f>
        <v/>
      </c>
      <c r="C336" s="15">
        <f ca="1">_xlfn.XLOOKUP(OFFSET('Survey Data'!B$2,$A336,0),Key!$D$2:$D$6,Key!$E$2:$E$6,-25)</f>
        <v>-25</v>
      </c>
      <c r="D336" s="15">
        <f ca="1">_xlfn.XLOOKUP(OFFSET('Survey Data'!C$2,$A336,0),Key!$D$2:$D$6,Key!$E$2:$E$6,-25)</f>
        <v>-25</v>
      </c>
      <c r="E336" s="15">
        <f ca="1">_xlfn.XLOOKUP(OFFSET('Survey Data'!D$2,$A336,0),Key!$D$2:$D$6,Key!$E$2:$E$6,-25)</f>
        <v>-25</v>
      </c>
      <c r="F336" s="15">
        <f ca="1">_xlfn.XLOOKUP(OFFSET('Survey Data'!E$2,$A336,0),Key!$D$2:$D$6,Key!$E$2:$E$6,-25)</f>
        <v>-25</v>
      </c>
      <c r="G336" s="15">
        <f ca="1">_xlfn.XLOOKUP(OFFSET('Survey Data'!F$2,$A336,0),Key!$D$2:$D$6,Key!$E$2:$E$6,-25)</f>
        <v>-25</v>
      </c>
      <c r="H336" s="15">
        <f ca="1">_xlfn.XLOOKUP(OFFSET('Survey Data'!G$2,$A336,0),Key!$D$2:$D$6,Key!$E$2:$E$6,-25)</f>
        <v>-25</v>
      </c>
      <c r="I336" s="15">
        <f ca="1">OFFSET('Survey Data'!$H$2,A336,0)</f>
        <v>0</v>
      </c>
      <c r="J336" s="15" t="str">
        <f ca="1">_xlfn.XLOOKUP(OFFSET('Survey Data'!$R$2,A336,0),Key!$G$2:$G$3,Key!$H$2:$H$3,"")</f>
        <v/>
      </c>
      <c r="L336">
        <f t="shared" ca="1" si="40"/>
        <v>-150</v>
      </c>
      <c r="M336">
        <f t="shared" ca="1" si="41"/>
        <v>0</v>
      </c>
      <c r="N336" t="e">
        <f ca="1">VLOOKUP(M336,Key!J$2:K$101,2,FALSE)</f>
        <v>#N/A</v>
      </c>
      <c r="O336" t="e" cm="1">
        <f t="array" ref="O336">_xlfn.IFS(COUNTIF('Survey Data'!J336:P336,"Yes")&gt;1,4,'Survey Data'!P336="Yes",1,'Survey Data'!L336="Yes",2,'Survey Data'!M336="Yes",3,'Survey Data'!J336="Yes",4,'Survey Data'!K336="Yes",4,'Survey Data'!N336="Yes",4)</f>
        <v>#N/A</v>
      </c>
      <c r="P336" t="e">
        <f t="shared" ca="1" si="42"/>
        <v>#N/A</v>
      </c>
      <c r="Q336">
        <f t="shared" ca="1" si="43"/>
        <v>1</v>
      </c>
      <c r="R336" t="b">
        <f t="shared" ca="1" si="44"/>
        <v>1</v>
      </c>
      <c r="S336" t="str">
        <f t="shared" ca="1" si="45"/>
        <v/>
      </c>
      <c r="T336" t="e">
        <f ca="1">_xlfn.XLOOKUP(P336,'Depression Treatment'!A$2:A$33,'Depression Treatment'!I$2:I$33,0)*S336</f>
        <v>#N/A</v>
      </c>
      <c r="U336">
        <f>IF(LEFT('Survey Data'!I336,8)="Employed",1,0)</f>
        <v>0</v>
      </c>
      <c r="V336" s="33" t="e">
        <f ca="1">S336*(U336*(T336*VLOOKUP(N336,'Depression Treatment'!F$38:I$41,3,FALSE)+(1-T336)*VLOOKUP(N336,'Depression Treatment'!F$38:I$41,4,FALSE))+(1-U336)*(T336*VLOOKUP(N336,'Depression Treatment'!F$43:I$46,3,FALSE)+(1-T336)*VLOOKUP(N336,'Depression Treatment'!F$43:I$46,4,FALSE)))</f>
        <v>#VALUE!</v>
      </c>
      <c r="W336" s="33">
        <f t="shared" ca="1" si="46"/>
        <v>0</v>
      </c>
    </row>
    <row r="337" spans="1:23" x14ac:dyDescent="0.3">
      <c r="A337">
        <f t="shared" si="47"/>
        <v>335</v>
      </c>
      <c r="B337" s="15" t="str">
        <f ca="1">_xlfn.XLOOKUP(OFFSET('Survey Data'!$A$2,A337,0),Key!A$2:A$5,Key!B$2:B$5,"")</f>
        <v/>
      </c>
      <c r="C337" s="15">
        <f ca="1">_xlfn.XLOOKUP(OFFSET('Survey Data'!B$2,$A337,0),Key!$D$2:$D$6,Key!$E$2:$E$6,-25)</f>
        <v>-25</v>
      </c>
      <c r="D337" s="15">
        <f ca="1">_xlfn.XLOOKUP(OFFSET('Survey Data'!C$2,$A337,0),Key!$D$2:$D$6,Key!$E$2:$E$6,-25)</f>
        <v>-25</v>
      </c>
      <c r="E337" s="15">
        <f ca="1">_xlfn.XLOOKUP(OFFSET('Survey Data'!D$2,$A337,0),Key!$D$2:$D$6,Key!$E$2:$E$6,-25)</f>
        <v>-25</v>
      </c>
      <c r="F337" s="15">
        <f ca="1">_xlfn.XLOOKUP(OFFSET('Survey Data'!E$2,$A337,0),Key!$D$2:$D$6,Key!$E$2:$E$6,-25)</f>
        <v>-25</v>
      </c>
      <c r="G337" s="15">
        <f ca="1">_xlfn.XLOOKUP(OFFSET('Survey Data'!F$2,$A337,0),Key!$D$2:$D$6,Key!$E$2:$E$6,-25)</f>
        <v>-25</v>
      </c>
      <c r="H337" s="15">
        <f ca="1">_xlfn.XLOOKUP(OFFSET('Survey Data'!G$2,$A337,0),Key!$D$2:$D$6,Key!$E$2:$E$6,-25)</f>
        <v>-25</v>
      </c>
      <c r="I337" s="15">
        <f ca="1">OFFSET('Survey Data'!$H$2,A337,0)</f>
        <v>0</v>
      </c>
      <c r="J337" s="15" t="str">
        <f ca="1">_xlfn.XLOOKUP(OFFSET('Survey Data'!$R$2,A337,0),Key!$G$2:$G$3,Key!$H$2:$H$3,"")</f>
        <v/>
      </c>
      <c r="L337">
        <f t="shared" ca="1" si="40"/>
        <v>-150</v>
      </c>
      <c r="M337">
        <f t="shared" ca="1" si="41"/>
        <v>0</v>
      </c>
      <c r="N337" t="e">
        <f ca="1">VLOOKUP(M337,Key!J$2:K$101,2,FALSE)</f>
        <v>#N/A</v>
      </c>
      <c r="O337" t="e" cm="1">
        <f t="array" ref="O337">_xlfn.IFS(COUNTIF('Survey Data'!J337:P337,"Yes")&gt;1,4,'Survey Data'!P337="Yes",1,'Survey Data'!L337="Yes",2,'Survey Data'!M337="Yes",3,'Survey Data'!J337="Yes",4,'Survey Data'!K337="Yes",4,'Survey Data'!N337="Yes",4)</f>
        <v>#N/A</v>
      </c>
      <c r="P337" t="e">
        <f t="shared" ca="1" si="42"/>
        <v>#N/A</v>
      </c>
      <c r="Q337">
        <f t="shared" ca="1" si="43"/>
        <v>1</v>
      </c>
      <c r="R337" t="b">
        <f t="shared" ca="1" si="44"/>
        <v>1</v>
      </c>
      <c r="S337" t="str">
        <f t="shared" ca="1" si="45"/>
        <v/>
      </c>
      <c r="T337" t="e">
        <f ca="1">_xlfn.XLOOKUP(P337,'Depression Treatment'!A$2:A$33,'Depression Treatment'!I$2:I$33,0)*S337</f>
        <v>#N/A</v>
      </c>
      <c r="U337">
        <f>IF(LEFT('Survey Data'!I337,8)="Employed",1,0)</f>
        <v>0</v>
      </c>
      <c r="V337" s="33" t="e">
        <f ca="1">S337*(U337*(T337*VLOOKUP(N337,'Depression Treatment'!F$38:I$41,3,FALSE)+(1-T337)*VLOOKUP(N337,'Depression Treatment'!F$38:I$41,4,FALSE))+(1-U337)*(T337*VLOOKUP(N337,'Depression Treatment'!F$43:I$46,3,FALSE)+(1-T337)*VLOOKUP(N337,'Depression Treatment'!F$43:I$46,4,FALSE)))</f>
        <v>#VALUE!</v>
      </c>
      <c r="W337" s="33">
        <f t="shared" ca="1" si="46"/>
        <v>0</v>
      </c>
    </row>
    <row r="338" spans="1:23" x14ac:dyDescent="0.3">
      <c r="A338">
        <f t="shared" si="47"/>
        <v>336</v>
      </c>
      <c r="B338" s="15" t="str">
        <f ca="1">_xlfn.XLOOKUP(OFFSET('Survey Data'!$A$2,A338,0),Key!A$2:A$5,Key!B$2:B$5,"")</f>
        <v/>
      </c>
      <c r="C338" s="15">
        <f ca="1">_xlfn.XLOOKUP(OFFSET('Survey Data'!B$2,$A338,0),Key!$D$2:$D$6,Key!$E$2:$E$6,-25)</f>
        <v>-25</v>
      </c>
      <c r="D338" s="15">
        <f ca="1">_xlfn.XLOOKUP(OFFSET('Survey Data'!C$2,$A338,0),Key!$D$2:$D$6,Key!$E$2:$E$6,-25)</f>
        <v>-25</v>
      </c>
      <c r="E338" s="15">
        <f ca="1">_xlfn.XLOOKUP(OFFSET('Survey Data'!D$2,$A338,0),Key!$D$2:$D$6,Key!$E$2:$E$6,-25)</f>
        <v>-25</v>
      </c>
      <c r="F338" s="15">
        <f ca="1">_xlfn.XLOOKUP(OFFSET('Survey Data'!E$2,$A338,0),Key!$D$2:$D$6,Key!$E$2:$E$6,-25)</f>
        <v>-25</v>
      </c>
      <c r="G338" s="15">
        <f ca="1">_xlfn.XLOOKUP(OFFSET('Survey Data'!F$2,$A338,0),Key!$D$2:$D$6,Key!$E$2:$E$6,-25)</f>
        <v>-25</v>
      </c>
      <c r="H338" s="15">
        <f ca="1">_xlfn.XLOOKUP(OFFSET('Survey Data'!G$2,$A338,0),Key!$D$2:$D$6,Key!$E$2:$E$6,-25)</f>
        <v>-25</v>
      </c>
      <c r="I338" s="15">
        <f ca="1">OFFSET('Survey Data'!$H$2,A338,0)</f>
        <v>0</v>
      </c>
      <c r="J338" s="15" t="str">
        <f ca="1">_xlfn.XLOOKUP(OFFSET('Survey Data'!$R$2,A338,0),Key!$G$2:$G$3,Key!$H$2:$H$3,"")</f>
        <v/>
      </c>
      <c r="L338">
        <f t="shared" ca="1" si="40"/>
        <v>-150</v>
      </c>
      <c r="M338">
        <f t="shared" ca="1" si="41"/>
        <v>0</v>
      </c>
      <c r="N338" t="e">
        <f ca="1">VLOOKUP(M338,Key!J$2:K$101,2,FALSE)</f>
        <v>#N/A</v>
      </c>
      <c r="O338" t="e" cm="1">
        <f t="array" ref="O338">_xlfn.IFS(COUNTIF('Survey Data'!J338:P338,"Yes")&gt;1,4,'Survey Data'!P338="Yes",1,'Survey Data'!L338="Yes",2,'Survey Data'!M338="Yes",3,'Survey Data'!J338="Yes",4,'Survey Data'!K338="Yes",4,'Survey Data'!N338="Yes",4)</f>
        <v>#N/A</v>
      </c>
      <c r="P338" t="e">
        <f t="shared" ca="1" si="42"/>
        <v>#N/A</v>
      </c>
      <c r="Q338">
        <f t="shared" ca="1" si="43"/>
        <v>1</v>
      </c>
      <c r="R338" t="b">
        <f t="shared" ca="1" si="44"/>
        <v>1</v>
      </c>
      <c r="S338" t="str">
        <f t="shared" ca="1" si="45"/>
        <v/>
      </c>
      <c r="T338" t="e">
        <f ca="1">_xlfn.XLOOKUP(P338,'Depression Treatment'!A$2:A$33,'Depression Treatment'!I$2:I$33,0)*S338</f>
        <v>#N/A</v>
      </c>
      <c r="U338">
        <f>IF(LEFT('Survey Data'!I338,8)="Employed",1,0)</f>
        <v>0</v>
      </c>
      <c r="V338" s="33" t="e">
        <f ca="1">S338*(U338*(T338*VLOOKUP(N338,'Depression Treatment'!F$38:I$41,3,FALSE)+(1-T338)*VLOOKUP(N338,'Depression Treatment'!F$38:I$41,4,FALSE))+(1-U338)*(T338*VLOOKUP(N338,'Depression Treatment'!F$43:I$46,3,FALSE)+(1-T338)*VLOOKUP(N338,'Depression Treatment'!F$43:I$46,4,FALSE)))</f>
        <v>#VALUE!</v>
      </c>
      <c r="W338" s="33">
        <f t="shared" ca="1" si="46"/>
        <v>0</v>
      </c>
    </row>
    <row r="339" spans="1:23" x14ac:dyDescent="0.3">
      <c r="A339">
        <f t="shared" si="47"/>
        <v>337</v>
      </c>
      <c r="B339" s="15" t="str">
        <f ca="1">_xlfn.XLOOKUP(OFFSET('Survey Data'!$A$2,A339,0),Key!A$2:A$5,Key!B$2:B$5,"")</f>
        <v/>
      </c>
      <c r="C339" s="15">
        <f ca="1">_xlfn.XLOOKUP(OFFSET('Survey Data'!B$2,$A339,0),Key!$D$2:$D$6,Key!$E$2:$E$6,-25)</f>
        <v>-25</v>
      </c>
      <c r="D339" s="15">
        <f ca="1">_xlfn.XLOOKUP(OFFSET('Survey Data'!C$2,$A339,0),Key!$D$2:$D$6,Key!$E$2:$E$6,-25)</f>
        <v>-25</v>
      </c>
      <c r="E339" s="15">
        <f ca="1">_xlfn.XLOOKUP(OFFSET('Survey Data'!D$2,$A339,0),Key!$D$2:$D$6,Key!$E$2:$E$6,-25)</f>
        <v>-25</v>
      </c>
      <c r="F339" s="15">
        <f ca="1">_xlfn.XLOOKUP(OFFSET('Survey Data'!E$2,$A339,0),Key!$D$2:$D$6,Key!$E$2:$E$6,-25)</f>
        <v>-25</v>
      </c>
      <c r="G339" s="15">
        <f ca="1">_xlfn.XLOOKUP(OFFSET('Survey Data'!F$2,$A339,0),Key!$D$2:$D$6,Key!$E$2:$E$6,-25)</f>
        <v>-25</v>
      </c>
      <c r="H339" s="15">
        <f ca="1">_xlfn.XLOOKUP(OFFSET('Survey Data'!G$2,$A339,0),Key!$D$2:$D$6,Key!$E$2:$E$6,-25)</f>
        <v>-25</v>
      </c>
      <c r="I339" s="15">
        <f ca="1">OFFSET('Survey Data'!$H$2,A339,0)</f>
        <v>0</v>
      </c>
      <c r="J339" s="15" t="str">
        <f ca="1">_xlfn.XLOOKUP(OFFSET('Survey Data'!$R$2,A339,0),Key!$G$2:$G$3,Key!$H$2:$H$3,"")</f>
        <v/>
      </c>
      <c r="L339">
        <f t="shared" ca="1" si="40"/>
        <v>-150</v>
      </c>
      <c r="M339">
        <f t="shared" ca="1" si="41"/>
        <v>0</v>
      </c>
      <c r="N339" t="e">
        <f ca="1">VLOOKUP(M339,Key!J$2:K$101,2,FALSE)</f>
        <v>#N/A</v>
      </c>
      <c r="O339" t="e" cm="1">
        <f t="array" ref="O339">_xlfn.IFS(COUNTIF('Survey Data'!J339:P339,"Yes")&gt;1,4,'Survey Data'!P339="Yes",1,'Survey Data'!L339="Yes",2,'Survey Data'!M339="Yes",3,'Survey Data'!J339="Yes",4,'Survey Data'!K339="Yes",4,'Survey Data'!N339="Yes",4)</f>
        <v>#N/A</v>
      </c>
      <c r="P339" t="e">
        <f t="shared" ca="1" si="42"/>
        <v>#N/A</v>
      </c>
      <c r="Q339">
        <f t="shared" ca="1" si="43"/>
        <v>1</v>
      </c>
      <c r="R339" t="b">
        <f t="shared" ca="1" si="44"/>
        <v>1</v>
      </c>
      <c r="S339" t="str">
        <f t="shared" ca="1" si="45"/>
        <v/>
      </c>
      <c r="T339" t="e">
        <f ca="1">_xlfn.XLOOKUP(P339,'Depression Treatment'!A$2:A$33,'Depression Treatment'!I$2:I$33,0)*S339</f>
        <v>#N/A</v>
      </c>
      <c r="U339">
        <f>IF(LEFT('Survey Data'!I339,8)="Employed",1,0)</f>
        <v>0</v>
      </c>
      <c r="V339" s="33" t="e">
        <f ca="1">S339*(U339*(T339*VLOOKUP(N339,'Depression Treatment'!F$38:I$41,3,FALSE)+(1-T339)*VLOOKUP(N339,'Depression Treatment'!F$38:I$41,4,FALSE))+(1-U339)*(T339*VLOOKUP(N339,'Depression Treatment'!F$43:I$46,3,FALSE)+(1-T339)*VLOOKUP(N339,'Depression Treatment'!F$43:I$46,4,FALSE)))</f>
        <v>#VALUE!</v>
      </c>
      <c r="W339" s="33">
        <f t="shared" ca="1" si="46"/>
        <v>0</v>
      </c>
    </row>
    <row r="340" spans="1:23" x14ac:dyDescent="0.3">
      <c r="A340">
        <f t="shared" si="47"/>
        <v>338</v>
      </c>
      <c r="B340" s="15" t="str">
        <f ca="1">_xlfn.XLOOKUP(OFFSET('Survey Data'!$A$2,A340,0),Key!A$2:A$5,Key!B$2:B$5,"")</f>
        <v/>
      </c>
      <c r="C340" s="15">
        <f ca="1">_xlfn.XLOOKUP(OFFSET('Survey Data'!B$2,$A340,0),Key!$D$2:$D$6,Key!$E$2:$E$6,-25)</f>
        <v>-25</v>
      </c>
      <c r="D340" s="15">
        <f ca="1">_xlfn.XLOOKUP(OFFSET('Survey Data'!C$2,$A340,0),Key!$D$2:$D$6,Key!$E$2:$E$6,-25)</f>
        <v>-25</v>
      </c>
      <c r="E340" s="15">
        <f ca="1">_xlfn.XLOOKUP(OFFSET('Survey Data'!D$2,$A340,0),Key!$D$2:$D$6,Key!$E$2:$E$6,-25)</f>
        <v>-25</v>
      </c>
      <c r="F340" s="15">
        <f ca="1">_xlfn.XLOOKUP(OFFSET('Survey Data'!E$2,$A340,0),Key!$D$2:$D$6,Key!$E$2:$E$6,-25)</f>
        <v>-25</v>
      </c>
      <c r="G340" s="15">
        <f ca="1">_xlfn.XLOOKUP(OFFSET('Survey Data'!F$2,$A340,0),Key!$D$2:$D$6,Key!$E$2:$E$6,-25)</f>
        <v>-25</v>
      </c>
      <c r="H340" s="15">
        <f ca="1">_xlfn.XLOOKUP(OFFSET('Survey Data'!G$2,$A340,0),Key!$D$2:$D$6,Key!$E$2:$E$6,-25)</f>
        <v>-25</v>
      </c>
      <c r="I340" s="15">
        <f ca="1">OFFSET('Survey Data'!$H$2,A340,0)</f>
        <v>0</v>
      </c>
      <c r="J340" s="15" t="str">
        <f ca="1">_xlfn.XLOOKUP(OFFSET('Survey Data'!$R$2,A340,0),Key!$G$2:$G$3,Key!$H$2:$H$3,"")</f>
        <v/>
      </c>
      <c r="L340">
        <f t="shared" ca="1" si="40"/>
        <v>-150</v>
      </c>
      <c r="M340">
        <f t="shared" ca="1" si="41"/>
        <v>0</v>
      </c>
      <c r="N340" t="e">
        <f ca="1">VLOOKUP(M340,Key!J$2:K$101,2,FALSE)</f>
        <v>#N/A</v>
      </c>
      <c r="O340" t="e" cm="1">
        <f t="array" ref="O340">_xlfn.IFS(COUNTIF('Survey Data'!J340:P340,"Yes")&gt;1,4,'Survey Data'!P340="Yes",1,'Survey Data'!L340="Yes",2,'Survey Data'!M340="Yes",3,'Survey Data'!J340="Yes",4,'Survey Data'!K340="Yes",4,'Survey Data'!N340="Yes",4)</f>
        <v>#N/A</v>
      </c>
      <c r="P340" t="e">
        <f t="shared" ca="1" si="42"/>
        <v>#N/A</v>
      </c>
      <c r="Q340">
        <f t="shared" ca="1" si="43"/>
        <v>1</v>
      </c>
      <c r="R340" t="b">
        <f t="shared" ca="1" si="44"/>
        <v>1</v>
      </c>
      <c r="S340" t="str">
        <f t="shared" ca="1" si="45"/>
        <v/>
      </c>
      <c r="T340" t="e">
        <f ca="1">_xlfn.XLOOKUP(P340,'Depression Treatment'!A$2:A$33,'Depression Treatment'!I$2:I$33,0)*S340</f>
        <v>#N/A</v>
      </c>
      <c r="U340">
        <f>IF(LEFT('Survey Data'!I340,8)="Employed",1,0)</f>
        <v>0</v>
      </c>
      <c r="V340" s="33" t="e">
        <f ca="1">S340*(U340*(T340*VLOOKUP(N340,'Depression Treatment'!F$38:I$41,3,FALSE)+(1-T340)*VLOOKUP(N340,'Depression Treatment'!F$38:I$41,4,FALSE))+(1-U340)*(T340*VLOOKUP(N340,'Depression Treatment'!F$43:I$46,3,FALSE)+(1-T340)*VLOOKUP(N340,'Depression Treatment'!F$43:I$46,4,FALSE)))</f>
        <v>#VALUE!</v>
      </c>
      <c r="W340" s="33">
        <f t="shared" ca="1" si="46"/>
        <v>0</v>
      </c>
    </row>
    <row r="341" spans="1:23" x14ac:dyDescent="0.3">
      <c r="A341">
        <f t="shared" si="47"/>
        <v>339</v>
      </c>
      <c r="B341" s="15" t="str">
        <f ca="1">_xlfn.XLOOKUP(OFFSET('Survey Data'!$A$2,A341,0),Key!A$2:A$5,Key!B$2:B$5,"")</f>
        <v/>
      </c>
      <c r="C341" s="15">
        <f ca="1">_xlfn.XLOOKUP(OFFSET('Survey Data'!B$2,$A341,0),Key!$D$2:$D$6,Key!$E$2:$E$6,-25)</f>
        <v>-25</v>
      </c>
      <c r="D341" s="15">
        <f ca="1">_xlfn.XLOOKUP(OFFSET('Survey Data'!C$2,$A341,0),Key!$D$2:$D$6,Key!$E$2:$E$6,-25)</f>
        <v>-25</v>
      </c>
      <c r="E341" s="15">
        <f ca="1">_xlfn.XLOOKUP(OFFSET('Survey Data'!D$2,$A341,0),Key!$D$2:$D$6,Key!$E$2:$E$6,-25)</f>
        <v>-25</v>
      </c>
      <c r="F341" s="15">
        <f ca="1">_xlfn.XLOOKUP(OFFSET('Survey Data'!E$2,$A341,0),Key!$D$2:$D$6,Key!$E$2:$E$6,-25)</f>
        <v>-25</v>
      </c>
      <c r="G341" s="15">
        <f ca="1">_xlfn.XLOOKUP(OFFSET('Survey Data'!F$2,$A341,0),Key!$D$2:$D$6,Key!$E$2:$E$6,-25)</f>
        <v>-25</v>
      </c>
      <c r="H341" s="15">
        <f ca="1">_xlfn.XLOOKUP(OFFSET('Survey Data'!G$2,$A341,0),Key!$D$2:$D$6,Key!$E$2:$E$6,-25)</f>
        <v>-25</v>
      </c>
      <c r="I341" s="15">
        <f ca="1">OFFSET('Survey Data'!$H$2,A341,0)</f>
        <v>0</v>
      </c>
      <c r="J341" s="15" t="str">
        <f ca="1">_xlfn.XLOOKUP(OFFSET('Survey Data'!$R$2,A341,0),Key!$G$2:$G$3,Key!$H$2:$H$3,"")</f>
        <v/>
      </c>
      <c r="L341">
        <f t="shared" ca="1" si="40"/>
        <v>-150</v>
      </c>
      <c r="M341">
        <f t="shared" ca="1" si="41"/>
        <v>0</v>
      </c>
      <c r="N341" t="e">
        <f ca="1">VLOOKUP(M341,Key!J$2:K$101,2,FALSE)</f>
        <v>#N/A</v>
      </c>
      <c r="O341" t="e" cm="1">
        <f t="array" ref="O341">_xlfn.IFS(COUNTIF('Survey Data'!J341:P341,"Yes")&gt;1,4,'Survey Data'!P341="Yes",1,'Survey Data'!L341="Yes",2,'Survey Data'!M341="Yes",3,'Survey Data'!J341="Yes",4,'Survey Data'!K341="Yes",4,'Survey Data'!N341="Yes",4)</f>
        <v>#N/A</v>
      </c>
      <c r="P341" t="e">
        <f t="shared" ca="1" si="42"/>
        <v>#N/A</v>
      </c>
      <c r="Q341">
        <f t="shared" ca="1" si="43"/>
        <v>1</v>
      </c>
      <c r="R341" t="b">
        <f t="shared" ca="1" si="44"/>
        <v>1</v>
      </c>
      <c r="S341" t="str">
        <f t="shared" ca="1" si="45"/>
        <v/>
      </c>
      <c r="T341" t="e">
        <f ca="1">_xlfn.XLOOKUP(P341,'Depression Treatment'!A$2:A$33,'Depression Treatment'!I$2:I$33,0)*S341</f>
        <v>#N/A</v>
      </c>
      <c r="U341">
        <f>IF(LEFT('Survey Data'!I341,8)="Employed",1,0)</f>
        <v>0</v>
      </c>
      <c r="V341" s="33" t="e">
        <f ca="1">S341*(U341*(T341*VLOOKUP(N341,'Depression Treatment'!F$38:I$41,3,FALSE)+(1-T341)*VLOOKUP(N341,'Depression Treatment'!F$38:I$41,4,FALSE))+(1-U341)*(T341*VLOOKUP(N341,'Depression Treatment'!F$43:I$46,3,FALSE)+(1-T341)*VLOOKUP(N341,'Depression Treatment'!F$43:I$46,4,FALSE)))</f>
        <v>#VALUE!</v>
      </c>
      <c r="W341" s="33">
        <f t="shared" ca="1" si="46"/>
        <v>0</v>
      </c>
    </row>
    <row r="342" spans="1:23" x14ac:dyDescent="0.3">
      <c r="A342">
        <f t="shared" si="47"/>
        <v>340</v>
      </c>
      <c r="B342" s="15" t="str">
        <f ca="1">_xlfn.XLOOKUP(OFFSET('Survey Data'!$A$2,A342,0),Key!A$2:A$5,Key!B$2:B$5,"")</f>
        <v/>
      </c>
      <c r="C342" s="15">
        <f ca="1">_xlfn.XLOOKUP(OFFSET('Survey Data'!B$2,$A342,0),Key!$D$2:$D$6,Key!$E$2:$E$6,-25)</f>
        <v>-25</v>
      </c>
      <c r="D342" s="15">
        <f ca="1">_xlfn.XLOOKUP(OFFSET('Survey Data'!C$2,$A342,0),Key!$D$2:$D$6,Key!$E$2:$E$6,-25)</f>
        <v>-25</v>
      </c>
      <c r="E342" s="15">
        <f ca="1">_xlfn.XLOOKUP(OFFSET('Survey Data'!D$2,$A342,0),Key!$D$2:$D$6,Key!$E$2:$E$6,-25)</f>
        <v>-25</v>
      </c>
      <c r="F342" s="15">
        <f ca="1">_xlfn.XLOOKUP(OFFSET('Survey Data'!E$2,$A342,0),Key!$D$2:$D$6,Key!$E$2:$E$6,-25)</f>
        <v>-25</v>
      </c>
      <c r="G342" s="15">
        <f ca="1">_xlfn.XLOOKUP(OFFSET('Survey Data'!F$2,$A342,0),Key!$D$2:$D$6,Key!$E$2:$E$6,-25)</f>
        <v>-25</v>
      </c>
      <c r="H342" s="15">
        <f ca="1">_xlfn.XLOOKUP(OFFSET('Survey Data'!G$2,$A342,0),Key!$D$2:$D$6,Key!$E$2:$E$6,-25)</f>
        <v>-25</v>
      </c>
      <c r="I342" s="15">
        <f ca="1">OFFSET('Survey Data'!$H$2,A342,0)</f>
        <v>0</v>
      </c>
      <c r="J342" s="15" t="str">
        <f ca="1">_xlfn.XLOOKUP(OFFSET('Survey Data'!$R$2,A342,0),Key!$G$2:$G$3,Key!$H$2:$H$3,"")</f>
        <v/>
      </c>
      <c r="L342">
        <f t="shared" ca="1" si="40"/>
        <v>-150</v>
      </c>
      <c r="M342">
        <f t="shared" ca="1" si="41"/>
        <v>0</v>
      </c>
      <c r="N342" t="e">
        <f ca="1">VLOOKUP(M342,Key!J$2:K$101,2,FALSE)</f>
        <v>#N/A</v>
      </c>
      <c r="O342" t="e" cm="1">
        <f t="array" ref="O342">_xlfn.IFS(COUNTIF('Survey Data'!J342:P342,"Yes")&gt;1,4,'Survey Data'!P342="Yes",1,'Survey Data'!L342="Yes",2,'Survey Data'!M342="Yes",3,'Survey Data'!J342="Yes",4,'Survey Data'!K342="Yes",4,'Survey Data'!N342="Yes",4)</f>
        <v>#N/A</v>
      </c>
      <c r="P342" t="e">
        <f t="shared" ca="1" si="42"/>
        <v>#N/A</v>
      </c>
      <c r="Q342">
        <f t="shared" ca="1" si="43"/>
        <v>1</v>
      </c>
      <c r="R342" t="b">
        <f t="shared" ca="1" si="44"/>
        <v>1</v>
      </c>
      <c r="S342" t="str">
        <f t="shared" ca="1" si="45"/>
        <v/>
      </c>
      <c r="T342" t="e">
        <f ca="1">_xlfn.XLOOKUP(P342,'Depression Treatment'!A$2:A$33,'Depression Treatment'!I$2:I$33,0)*S342</f>
        <v>#N/A</v>
      </c>
      <c r="U342">
        <f>IF(LEFT('Survey Data'!I342,8)="Employed",1,0)</f>
        <v>0</v>
      </c>
      <c r="V342" s="33" t="e">
        <f ca="1">S342*(U342*(T342*VLOOKUP(N342,'Depression Treatment'!F$38:I$41,3,FALSE)+(1-T342)*VLOOKUP(N342,'Depression Treatment'!F$38:I$41,4,FALSE))+(1-U342)*(T342*VLOOKUP(N342,'Depression Treatment'!F$43:I$46,3,FALSE)+(1-T342)*VLOOKUP(N342,'Depression Treatment'!F$43:I$46,4,FALSE)))</f>
        <v>#VALUE!</v>
      </c>
      <c r="W342" s="33">
        <f t="shared" ca="1" si="46"/>
        <v>0</v>
      </c>
    </row>
    <row r="343" spans="1:23" x14ac:dyDescent="0.3">
      <c r="A343">
        <f t="shared" si="47"/>
        <v>341</v>
      </c>
      <c r="B343" s="15" t="str">
        <f ca="1">_xlfn.XLOOKUP(OFFSET('Survey Data'!$A$2,A343,0),Key!A$2:A$5,Key!B$2:B$5,"")</f>
        <v/>
      </c>
      <c r="C343" s="15">
        <f ca="1">_xlfn.XLOOKUP(OFFSET('Survey Data'!B$2,$A343,0),Key!$D$2:$D$6,Key!$E$2:$E$6,-25)</f>
        <v>-25</v>
      </c>
      <c r="D343" s="15">
        <f ca="1">_xlfn.XLOOKUP(OFFSET('Survey Data'!C$2,$A343,0),Key!$D$2:$D$6,Key!$E$2:$E$6,-25)</f>
        <v>-25</v>
      </c>
      <c r="E343" s="15">
        <f ca="1">_xlfn.XLOOKUP(OFFSET('Survey Data'!D$2,$A343,0),Key!$D$2:$D$6,Key!$E$2:$E$6,-25)</f>
        <v>-25</v>
      </c>
      <c r="F343" s="15">
        <f ca="1">_xlfn.XLOOKUP(OFFSET('Survey Data'!E$2,$A343,0),Key!$D$2:$D$6,Key!$E$2:$E$6,-25)</f>
        <v>-25</v>
      </c>
      <c r="G343" s="15">
        <f ca="1">_xlfn.XLOOKUP(OFFSET('Survey Data'!F$2,$A343,0),Key!$D$2:$D$6,Key!$E$2:$E$6,-25)</f>
        <v>-25</v>
      </c>
      <c r="H343" s="15">
        <f ca="1">_xlfn.XLOOKUP(OFFSET('Survey Data'!G$2,$A343,0),Key!$D$2:$D$6,Key!$E$2:$E$6,-25)</f>
        <v>-25</v>
      </c>
      <c r="I343" s="15">
        <f ca="1">OFFSET('Survey Data'!$H$2,A343,0)</f>
        <v>0</v>
      </c>
      <c r="J343" s="15" t="str">
        <f ca="1">_xlfn.XLOOKUP(OFFSET('Survey Data'!$R$2,A343,0),Key!$G$2:$G$3,Key!$H$2:$H$3,"")</f>
        <v/>
      </c>
      <c r="L343">
        <f t="shared" ca="1" si="40"/>
        <v>-150</v>
      </c>
      <c r="M343">
        <f t="shared" ca="1" si="41"/>
        <v>0</v>
      </c>
      <c r="N343" t="e">
        <f ca="1">VLOOKUP(M343,Key!J$2:K$101,2,FALSE)</f>
        <v>#N/A</v>
      </c>
      <c r="O343" t="e" cm="1">
        <f t="array" ref="O343">_xlfn.IFS(COUNTIF('Survey Data'!J343:P343,"Yes")&gt;1,4,'Survey Data'!P343="Yes",1,'Survey Data'!L343="Yes",2,'Survey Data'!M343="Yes",3,'Survey Data'!J343="Yes",4,'Survey Data'!K343="Yes",4,'Survey Data'!N343="Yes",4)</f>
        <v>#N/A</v>
      </c>
      <c r="P343" t="e">
        <f t="shared" ca="1" si="42"/>
        <v>#N/A</v>
      </c>
      <c r="Q343">
        <f t="shared" ca="1" si="43"/>
        <v>1</v>
      </c>
      <c r="R343" t="b">
        <f t="shared" ca="1" si="44"/>
        <v>1</v>
      </c>
      <c r="S343" t="str">
        <f t="shared" ca="1" si="45"/>
        <v/>
      </c>
      <c r="T343" t="e">
        <f ca="1">_xlfn.XLOOKUP(P343,'Depression Treatment'!A$2:A$33,'Depression Treatment'!I$2:I$33,0)*S343</f>
        <v>#N/A</v>
      </c>
      <c r="U343">
        <f>IF(LEFT('Survey Data'!I343,8)="Employed",1,0)</f>
        <v>0</v>
      </c>
      <c r="V343" s="33" t="e">
        <f ca="1">S343*(U343*(T343*VLOOKUP(N343,'Depression Treatment'!F$38:I$41,3,FALSE)+(1-T343)*VLOOKUP(N343,'Depression Treatment'!F$38:I$41,4,FALSE))+(1-U343)*(T343*VLOOKUP(N343,'Depression Treatment'!F$43:I$46,3,FALSE)+(1-T343)*VLOOKUP(N343,'Depression Treatment'!F$43:I$46,4,FALSE)))</f>
        <v>#VALUE!</v>
      </c>
      <c r="W343" s="33">
        <f t="shared" ca="1" si="46"/>
        <v>0</v>
      </c>
    </row>
    <row r="344" spans="1:23" x14ac:dyDescent="0.3">
      <c r="A344">
        <f t="shared" si="47"/>
        <v>342</v>
      </c>
      <c r="B344" s="15" t="str">
        <f ca="1">_xlfn.XLOOKUP(OFFSET('Survey Data'!$A$2,A344,0),Key!A$2:A$5,Key!B$2:B$5,"")</f>
        <v/>
      </c>
      <c r="C344" s="15">
        <f ca="1">_xlfn.XLOOKUP(OFFSET('Survey Data'!B$2,$A344,0),Key!$D$2:$D$6,Key!$E$2:$E$6,-25)</f>
        <v>-25</v>
      </c>
      <c r="D344" s="15">
        <f ca="1">_xlfn.XLOOKUP(OFFSET('Survey Data'!C$2,$A344,0),Key!$D$2:$D$6,Key!$E$2:$E$6,-25)</f>
        <v>-25</v>
      </c>
      <c r="E344" s="15">
        <f ca="1">_xlfn.XLOOKUP(OFFSET('Survey Data'!D$2,$A344,0),Key!$D$2:$D$6,Key!$E$2:$E$6,-25)</f>
        <v>-25</v>
      </c>
      <c r="F344" s="15">
        <f ca="1">_xlfn.XLOOKUP(OFFSET('Survey Data'!E$2,$A344,0),Key!$D$2:$D$6,Key!$E$2:$E$6,-25)</f>
        <v>-25</v>
      </c>
      <c r="G344" s="15">
        <f ca="1">_xlfn.XLOOKUP(OFFSET('Survey Data'!F$2,$A344,0),Key!$D$2:$D$6,Key!$E$2:$E$6,-25)</f>
        <v>-25</v>
      </c>
      <c r="H344" s="15">
        <f ca="1">_xlfn.XLOOKUP(OFFSET('Survey Data'!G$2,$A344,0),Key!$D$2:$D$6,Key!$E$2:$E$6,-25)</f>
        <v>-25</v>
      </c>
      <c r="I344" s="15">
        <f ca="1">OFFSET('Survey Data'!$H$2,A344,0)</f>
        <v>0</v>
      </c>
      <c r="J344" s="15" t="str">
        <f ca="1">_xlfn.XLOOKUP(OFFSET('Survey Data'!$R$2,A344,0),Key!$G$2:$G$3,Key!$H$2:$H$3,"")</f>
        <v/>
      </c>
      <c r="L344">
        <f t="shared" ca="1" si="40"/>
        <v>-150</v>
      </c>
      <c r="M344">
        <f t="shared" ca="1" si="41"/>
        <v>0</v>
      </c>
      <c r="N344" t="e">
        <f ca="1">VLOOKUP(M344,Key!J$2:K$101,2,FALSE)</f>
        <v>#N/A</v>
      </c>
      <c r="O344" t="e" cm="1">
        <f t="array" ref="O344">_xlfn.IFS(COUNTIF('Survey Data'!J344:P344,"Yes")&gt;1,4,'Survey Data'!P344="Yes",1,'Survey Data'!L344="Yes",2,'Survey Data'!M344="Yes",3,'Survey Data'!J344="Yes",4,'Survey Data'!K344="Yes",4,'Survey Data'!N344="Yes",4)</f>
        <v>#N/A</v>
      </c>
      <c r="P344" t="e">
        <f t="shared" ca="1" si="42"/>
        <v>#N/A</v>
      </c>
      <c r="Q344">
        <f t="shared" ca="1" si="43"/>
        <v>1</v>
      </c>
      <c r="R344" t="b">
        <f t="shared" ca="1" si="44"/>
        <v>1</v>
      </c>
      <c r="S344" t="str">
        <f t="shared" ca="1" si="45"/>
        <v/>
      </c>
      <c r="T344" t="e">
        <f ca="1">_xlfn.XLOOKUP(P344,'Depression Treatment'!A$2:A$33,'Depression Treatment'!I$2:I$33,0)*S344</f>
        <v>#N/A</v>
      </c>
      <c r="U344">
        <f>IF(LEFT('Survey Data'!I344,8)="Employed",1,0)</f>
        <v>0</v>
      </c>
      <c r="V344" s="33" t="e">
        <f ca="1">S344*(U344*(T344*VLOOKUP(N344,'Depression Treatment'!F$38:I$41,3,FALSE)+(1-T344)*VLOOKUP(N344,'Depression Treatment'!F$38:I$41,4,FALSE))+(1-U344)*(T344*VLOOKUP(N344,'Depression Treatment'!F$43:I$46,3,FALSE)+(1-T344)*VLOOKUP(N344,'Depression Treatment'!F$43:I$46,4,FALSE)))</f>
        <v>#VALUE!</v>
      </c>
      <c r="W344" s="33">
        <f t="shared" ca="1" si="46"/>
        <v>0</v>
      </c>
    </row>
    <row r="345" spans="1:23" x14ac:dyDescent="0.3">
      <c r="A345">
        <f t="shared" si="47"/>
        <v>343</v>
      </c>
      <c r="B345" s="15" t="str">
        <f ca="1">_xlfn.XLOOKUP(OFFSET('Survey Data'!$A$2,A345,0),Key!A$2:A$5,Key!B$2:B$5,"")</f>
        <v/>
      </c>
      <c r="C345" s="15">
        <f ca="1">_xlfn.XLOOKUP(OFFSET('Survey Data'!B$2,$A345,0),Key!$D$2:$D$6,Key!$E$2:$E$6,-25)</f>
        <v>-25</v>
      </c>
      <c r="D345" s="15">
        <f ca="1">_xlfn.XLOOKUP(OFFSET('Survey Data'!C$2,$A345,0),Key!$D$2:$D$6,Key!$E$2:$E$6,-25)</f>
        <v>-25</v>
      </c>
      <c r="E345" s="15">
        <f ca="1">_xlfn.XLOOKUP(OFFSET('Survey Data'!D$2,$A345,0),Key!$D$2:$D$6,Key!$E$2:$E$6,-25)</f>
        <v>-25</v>
      </c>
      <c r="F345" s="15">
        <f ca="1">_xlfn.XLOOKUP(OFFSET('Survey Data'!E$2,$A345,0),Key!$D$2:$D$6,Key!$E$2:$E$6,-25)</f>
        <v>-25</v>
      </c>
      <c r="G345" s="15">
        <f ca="1">_xlfn.XLOOKUP(OFFSET('Survey Data'!F$2,$A345,0),Key!$D$2:$D$6,Key!$E$2:$E$6,-25)</f>
        <v>-25</v>
      </c>
      <c r="H345" s="15">
        <f ca="1">_xlfn.XLOOKUP(OFFSET('Survey Data'!G$2,$A345,0),Key!$D$2:$D$6,Key!$E$2:$E$6,-25)</f>
        <v>-25</v>
      </c>
      <c r="I345" s="15">
        <f ca="1">OFFSET('Survey Data'!$H$2,A345,0)</f>
        <v>0</v>
      </c>
      <c r="J345" s="15" t="str">
        <f ca="1">_xlfn.XLOOKUP(OFFSET('Survey Data'!$R$2,A345,0),Key!$G$2:$G$3,Key!$H$2:$H$3,"")</f>
        <v/>
      </c>
      <c r="L345">
        <f t="shared" ca="1" si="40"/>
        <v>-150</v>
      </c>
      <c r="M345">
        <f t="shared" ca="1" si="41"/>
        <v>0</v>
      </c>
      <c r="N345" t="e">
        <f ca="1">VLOOKUP(M345,Key!J$2:K$101,2,FALSE)</f>
        <v>#N/A</v>
      </c>
      <c r="O345" t="e" cm="1">
        <f t="array" ref="O345">_xlfn.IFS(COUNTIF('Survey Data'!J345:P345,"Yes")&gt;1,4,'Survey Data'!P345="Yes",1,'Survey Data'!L345="Yes",2,'Survey Data'!M345="Yes",3,'Survey Data'!J345="Yes",4,'Survey Data'!K345="Yes",4,'Survey Data'!N345="Yes",4)</f>
        <v>#N/A</v>
      </c>
      <c r="P345" t="e">
        <f t="shared" ca="1" si="42"/>
        <v>#N/A</v>
      </c>
      <c r="Q345">
        <f t="shared" ca="1" si="43"/>
        <v>1</v>
      </c>
      <c r="R345" t="b">
        <f t="shared" ca="1" si="44"/>
        <v>1</v>
      </c>
      <c r="S345" t="str">
        <f t="shared" ca="1" si="45"/>
        <v/>
      </c>
      <c r="T345" t="e">
        <f ca="1">_xlfn.XLOOKUP(P345,'Depression Treatment'!A$2:A$33,'Depression Treatment'!I$2:I$33,0)*S345</f>
        <v>#N/A</v>
      </c>
      <c r="U345">
        <f>IF(LEFT('Survey Data'!I345,8)="Employed",1,0)</f>
        <v>0</v>
      </c>
      <c r="V345" s="33" t="e">
        <f ca="1">S345*(U345*(T345*VLOOKUP(N345,'Depression Treatment'!F$38:I$41,3,FALSE)+(1-T345)*VLOOKUP(N345,'Depression Treatment'!F$38:I$41,4,FALSE))+(1-U345)*(T345*VLOOKUP(N345,'Depression Treatment'!F$43:I$46,3,FALSE)+(1-T345)*VLOOKUP(N345,'Depression Treatment'!F$43:I$46,4,FALSE)))</f>
        <v>#VALUE!</v>
      </c>
      <c r="W345" s="33">
        <f t="shared" ca="1" si="46"/>
        <v>0</v>
      </c>
    </row>
    <row r="346" spans="1:23" x14ac:dyDescent="0.3">
      <c r="A346">
        <f t="shared" si="47"/>
        <v>344</v>
      </c>
      <c r="B346" s="15" t="str">
        <f ca="1">_xlfn.XLOOKUP(OFFSET('Survey Data'!$A$2,A346,0),Key!A$2:A$5,Key!B$2:B$5,"")</f>
        <v/>
      </c>
      <c r="C346" s="15">
        <f ca="1">_xlfn.XLOOKUP(OFFSET('Survey Data'!B$2,$A346,0),Key!$D$2:$D$6,Key!$E$2:$E$6,-25)</f>
        <v>-25</v>
      </c>
      <c r="D346" s="15">
        <f ca="1">_xlfn.XLOOKUP(OFFSET('Survey Data'!C$2,$A346,0),Key!$D$2:$D$6,Key!$E$2:$E$6,-25)</f>
        <v>-25</v>
      </c>
      <c r="E346" s="15">
        <f ca="1">_xlfn.XLOOKUP(OFFSET('Survey Data'!D$2,$A346,0),Key!$D$2:$D$6,Key!$E$2:$E$6,-25)</f>
        <v>-25</v>
      </c>
      <c r="F346" s="15">
        <f ca="1">_xlfn.XLOOKUP(OFFSET('Survey Data'!E$2,$A346,0),Key!$D$2:$D$6,Key!$E$2:$E$6,-25)</f>
        <v>-25</v>
      </c>
      <c r="G346" s="15">
        <f ca="1">_xlfn.XLOOKUP(OFFSET('Survey Data'!F$2,$A346,0),Key!$D$2:$D$6,Key!$E$2:$E$6,-25)</f>
        <v>-25</v>
      </c>
      <c r="H346" s="15">
        <f ca="1">_xlfn.XLOOKUP(OFFSET('Survey Data'!G$2,$A346,0),Key!$D$2:$D$6,Key!$E$2:$E$6,-25)</f>
        <v>-25</v>
      </c>
      <c r="I346" s="15">
        <f ca="1">OFFSET('Survey Data'!$H$2,A346,0)</f>
        <v>0</v>
      </c>
      <c r="J346" s="15" t="str">
        <f ca="1">_xlfn.XLOOKUP(OFFSET('Survey Data'!$R$2,A346,0),Key!$G$2:$G$3,Key!$H$2:$H$3,"")</f>
        <v/>
      </c>
      <c r="L346">
        <f t="shared" ca="1" si="40"/>
        <v>-150</v>
      </c>
      <c r="M346">
        <f t="shared" ca="1" si="41"/>
        <v>0</v>
      </c>
      <c r="N346" t="e">
        <f ca="1">VLOOKUP(M346,Key!J$2:K$101,2,FALSE)</f>
        <v>#N/A</v>
      </c>
      <c r="O346" t="e" cm="1">
        <f t="array" ref="O346">_xlfn.IFS(COUNTIF('Survey Data'!J346:P346,"Yes")&gt;1,4,'Survey Data'!P346="Yes",1,'Survey Data'!L346="Yes",2,'Survey Data'!M346="Yes",3,'Survey Data'!J346="Yes",4,'Survey Data'!K346="Yes",4,'Survey Data'!N346="Yes",4)</f>
        <v>#N/A</v>
      </c>
      <c r="P346" t="e">
        <f t="shared" ca="1" si="42"/>
        <v>#N/A</v>
      </c>
      <c r="Q346">
        <f t="shared" ca="1" si="43"/>
        <v>1</v>
      </c>
      <c r="R346" t="b">
        <f t="shared" ca="1" si="44"/>
        <v>1</v>
      </c>
      <c r="S346" t="str">
        <f t="shared" ca="1" si="45"/>
        <v/>
      </c>
      <c r="T346" t="e">
        <f ca="1">_xlfn.XLOOKUP(P346,'Depression Treatment'!A$2:A$33,'Depression Treatment'!I$2:I$33,0)*S346</f>
        <v>#N/A</v>
      </c>
      <c r="U346">
        <f>IF(LEFT('Survey Data'!I346,8)="Employed",1,0)</f>
        <v>0</v>
      </c>
      <c r="V346" s="33" t="e">
        <f ca="1">S346*(U346*(T346*VLOOKUP(N346,'Depression Treatment'!F$38:I$41,3,FALSE)+(1-T346)*VLOOKUP(N346,'Depression Treatment'!F$38:I$41,4,FALSE))+(1-U346)*(T346*VLOOKUP(N346,'Depression Treatment'!F$43:I$46,3,FALSE)+(1-T346)*VLOOKUP(N346,'Depression Treatment'!F$43:I$46,4,FALSE)))</f>
        <v>#VALUE!</v>
      </c>
      <c r="W346" s="33">
        <f t="shared" ca="1" si="46"/>
        <v>0</v>
      </c>
    </row>
    <row r="347" spans="1:23" x14ac:dyDescent="0.3">
      <c r="A347">
        <f t="shared" si="47"/>
        <v>345</v>
      </c>
      <c r="B347" s="15" t="str">
        <f ca="1">_xlfn.XLOOKUP(OFFSET('Survey Data'!$A$2,A347,0),Key!A$2:A$5,Key!B$2:B$5,"")</f>
        <v/>
      </c>
      <c r="C347" s="15">
        <f ca="1">_xlfn.XLOOKUP(OFFSET('Survey Data'!B$2,$A347,0),Key!$D$2:$D$6,Key!$E$2:$E$6,-25)</f>
        <v>-25</v>
      </c>
      <c r="D347" s="15">
        <f ca="1">_xlfn.XLOOKUP(OFFSET('Survey Data'!C$2,$A347,0),Key!$D$2:$D$6,Key!$E$2:$E$6,-25)</f>
        <v>-25</v>
      </c>
      <c r="E347" s="15">
        <f ca="1">_xlfn.XLOOKUP(OFFSET('Survey Data'!D$2,$A347,0),Key!$D$2:$D$6,Key!$E$2:$E$6,-25)</f>
        <v>-25</v>
      </c>
      <c r="F347" s="15">
        <f ca="1">_xlfn.XLOOKUP(OFFSET('Survey Data'!E$2,$A347,0),Key!$D$2:$D$6,Key!$E$2:$E$6,-25)</f>
        <v>-25</v>
      </c>
      <c r="G347" s="15">
        <f ca="1">_xlfn.XLOOKUP(OFFSET('Survey Data'!F$2,$A347,0),Key!$D$2:$D$6,Key!$E$2:$E$6,-25)</f>
        <v>-25</v>
      </c>
      <c r="H347" s="15">
        <f ca="1">_xlfn.XLOOKUP(OFFSET('Survey Data'!G$2,$A347,0),Key!$D$2:$D$6,Key!$E$2:$E$6,-25)</f>
        <v>-25</v>
      </c>
      <c r="I347" s="15">
        <f ca="1">OFFSET('Survey Data'!$H$2,A347,0)</f>
        <v>0</v>
      </c>
      <c r="J347" s="15" t="str">
        <f ca="1">_xlfn.XLOOKUP(OFFSET('Survey Data'!$R$2,A347,0),Key!$G$2:$G$3,Key!$H$2:$H$3,"")</f>
        <v/>
      </c>
      <c r="L347">
        <f t="shared" ca="1" si="40"/>
        <v>-150</v>
      </c>
      <c r="M347">
        <f t="shared" ca="1" si="41"/>
        <v>0</v>
      </c>
      <c r="N347" t="e">
        <f ca="1">VLOOKUP(M347,Key!J$2:K$101,2,FALSE)</f>
        <v>#N/A</v>
      </c>
      <c r="O347" t="e" cm="1">
        <f t="array" ref="O347">_xlfn.IFS(COUNTIF('Survey Data'!J347:P347,"Yes")&gt;1,4,'Survey Data'!P347="Yes",1,'Survey Data'!L347="Yes",2,'Survey Data'!M347="Yes",3,'Survey Data'!J347="Yes",4,'Survey Data'!K347="Yes",4,'Survey Data'!N347="Yes",4)</f>
        <v>#N/A</v>
      </c>
      <c r="P347" t="e">
        <f t="shared" ca="1" si="42"/>
        <v>#N/A</v>
      </c>
      <c r="Q347">
        <f t="shared" ca="1" si="43"/>
        <v>1</v>
      </c>
      <c r="R347" t="b">
        <f t="shared" ca="1" si="44"/>
        <v>1</v>
      </c>
      <c r="S347" t="str">
        <f t="shared" ca="1" si="45"/>
        <v/>
      </c>
      <c r="T347" t="e">
        <f ca="1">_xlfn.XLOOKUP(P347,'Depression Treatment'!A$2:A$33,'Depression Treatment'!I$2:I$33,0)*S347</f>
        <v>#N/A</v>
      </c>
      <c r="U347">
        <f>IF(LEFT('Survey Data'!I347,8)="Employed",1,0)</f>
        <v>0</v>
      </c>
      <c r="V347" s="33" t="e">
        <f ca="1">S347*(U347*(T347*VLOOKUP(N347,'Depression Treatment'!F$38:I$41,3,FALSE)+(1-T347)*VLOOKUP(N347,'Depression Treatment'!F$38:I$41,4,FALSE))+(1-U347)*(T347*VLOOKUP(N347,'Depression Treatment'!F$43:I$46,3,FALSE)+(1-T347)*VLOOKUP(N347,'Depression Treatment'!F$43:I$46,4,FALSE)))</f>
        <v>#VALUE!</v>
      </c>
      <c r="W347" s="33">
        <f t="shared" ca="1" si="46"/>
        <v>0</v>
      </c>
    </row>
    <row r="348" spans="1:23" x14ac:dyDescent="0.3">
      <c r="A348">
        <f t="shared" si="47"/>
        <v>346</v>
      </c>
      <c r="B348" s="15" t="str">
        <f ca="1">_xlfn.XLOOKUP(OFFSET('Survey Data'!$A$2,A348,0),Key!A$2:A$5,Key!B$2:B$5,"")</f>
        <v/>
      </c>
      <c r="C348" s="15">
        <f ca="1">_xlfn.XLOOKUP(OFFSET('Survey Data'!B$2,$A348,0),Key!$D$2:$D$6,Key!$E$2:$E$6,-25)</f>
        <v>-25</v>
      </c>
      <c r="D348" s="15">
        <f ca="1">_xlfn.XLOOKUP(OFFSET('Survey Data'!C$2,$A348,0),Key!$D$2:$D$6,Key!$E$2:$E$6,-25)</f>
        <v>-25</v>
      </c>
      <c r="E348" s="15">
        <f ca="1">_xlfn.XLOOKUP(OFFSET('Survey Data'!D$2,$A348,0),Key!$D$2:$D$6,Key!$E$2:$E$6,-25)</f>
        <v>-25</v>
      </c>
      <c r="F348" s="15">
        <f ca="1">_xlfn.XLOOKUP(OFFSET('Survey Data'!E$2,$A348,0),Key!$D$2:$D$6,Key!$E$2:$E$6,-25)</f>
        <v>-25</v>
      </c>
      <c r="G348" s="15">
        <f ca="1">_xlfn.XLOOKUP(OFFSET('Survey Data'!F$2,$A348,0),Key!$D$2:$D$6,Key!$E$2:$E$6,-25)</f>
        <v>-25</v>
      </c>
      <c r="H348" s="15">
        <f ca="1">_xlfn.XLOOKUP(OFFSET('Survey Data'!G$2,$A348,0),Key!$D$2:$D$6,Key!$E$2:$E$6,-25)</f>
        <v>-25</v>
      </c>
      <c r="I348" s="15">
        <f ca="1">OFFSET('Survey Data'!$H$2,A348,0)</f>
        <v>0</v>
      </c>
      <c r="J348" s="15" t="str">
        <f ca="1">_xlfn.XLOOKUP(OFFSET('Survey Data'!$R$2,A348,0),Key!$G$2:$G$3,Key!$H$2:$H$3,"")</f>
        <v/>
      </c>
      <c r="L348">
        <f t="shared" ca="1" si="40"/>
        <v>-150</v>
      </c>
      <c r="M348">
        <f t="shared" ca="1" si="41"/>
        <v>0</v>
      </c>
      <c r="N348" t="e">
        <f ca="1">VLOOKUP(M348,Key!J$2:K$101,2,FALSE)</f>
        <v>#N/A</v>
      </c>
      <c r="O348" t="e" cm="1">
        <f t="array" ref="O348">_xlfn.IFS(COUNTIF('Survey Data'!J348:P348,"Yes")&gt;1,4,'Survey Data'!P348="Yes",1,'Survey Data'!L348="Yes",2,'Survey Data'!M348="Yes",3,'Survey Data'!J348="Yes",4,'Survey Data'!K348="Yes",4,'Survey Data'!N348="Yes",4)</f>
        <v>#N/A</v>
      </c>
      <c r="P348" t="e">
        <f t="shared" ca="1" si="42"/>
        <v>#N/A</v>
      </c>
      <c r="Q348">
        <f t="shared" ca="1" si="43"/>
        <v>1</v>
      </c>
      <c r="R348" t="b">
        <f t="shared" ca="1" si="44"/>
        <v>1</v>
      </c>
      <c r="S348" t="str">
        <f t="shared" ca="1" si="45"/>
        <v/>
      </c>
      <c r="T348" t="e">
        <f ca="1">_xlfn.XLOOKUP(P348,'Depression Treatment'!A$2:A$33,'Depression Treatment'!I$2:I$33,0)*S348</f>
        <v>#N/A</v>
      </c>
      <c r="U348">
        <f>IF(LEFT('Survey Data'!I348,8)="Employed",1,0)</f>
        <v>0</v>
      </c>
      <c r="V348" s="33" t="e">
        <f ca="1">S348*(U348*(T348*VLOOKUP(N348,'Depression Treatment'!F$38:I$41,3,FALSE)+(1-T348)*VLOOKUP(N348,'Depression Treatment'!F$38:I$41,4,FALSE))+(1-U348)*(T348*VLOOKUP(N348,'Depression Treatment'!F$43:I$46,3,FALSE)+(1-T348)*VLOOKUP(N348,'Depression Treatment'!F$43:I$46,4,FALSE)))</f>
        <v>#VALUE!</v>
      </c>
      <c r="W348" s="33">
        <f t="shared" ca="1" si="46"/>
        <v>0</v>
      </c>
    </row>
    <row r="349" spans="1:23" x14ac:dyDescent="0.3">
      <c r="A349">
        <f t="shared" si="47"/>
        <v>347</v>
      </c>
      <c r="B349" s="15" t="str">
        <f ca="1">_xlfn.XLOOKUP(OFFSET('Survey Data'!$A$2,A349,0),Key!A$2:A$5,Key!B$2:B$5,"")</f>
        <v/>
      </c>
      <c r="C349" s="15">
        <f ca="1">_xlfn.XLOOKUP(OFFSET('Survey Data'!B$2,$A349,0),Key!$D$2:$D$6,Key!$E$2:$E$6,-25)</f>
        <v>-25</v>
      </c>
      <c r="D349" s="15">
        <f ca="1">_xlfn.XLOOKUP(OFFSET('Survey Data'!C$2,$A349,0),Key!$D$2:$D$6,Key!$E$2:$E$6,-25)</f>
        <v>-25</v>
      </c>
      <c r="E349" s="15">
        <f ca="1">_xlfn.XLOOKUP(OFFSET('Survey Data'!D$2,$A349,0),Key!$D$2:$D$6,Key!$E$2:$E$6,-25)</f>
        <v>-25</v>
      </c>
      <c r="F349" s="15">
        <f ca="1">_xlfn.XLOOKUP(OFFSET('Survey Data'!E$2,$A349,0),Key!$D$2:$D$6,Key!$E$2:$E$6,-25)</f>
        <v>-25</v>
      </c>
      <c r="G349" s="15">
        <f ca="1">_xlfn.XLOOKUP(OFFSET('Survey Data'!F$2,$A349,0),Key!$D$2:$D$6,Key!$E$2:$E$6,-25)</f>
        <v>-25</v>
      </c>
      <c r="H349" s="15">
        <f ca="1">_xlfn.XLOOKUP(OFFSET('Survey Data'!G$2,$A349,0),Key!$D$2:$D$6,Key!$E$2:$E$6,-25)</f>
        <v>-25</v>
      </c>
      <c r="I349" s="15">
        <f ca="1">OFFSET('Survey Data'!$H$2,A349,0)</f>
        <v>0</v>
      </c>
      <c r="J349" s="15" t="str">
        <f ca="1">_xlfn.XLOOKUP(OFFSET('Survey Data'!$R$2,A349,0),Key!$G$2:$G$3,Key!$H$2:$H$3,"")</f>
        <v/>
      </c>
      <c r="L349">
        <f t="shared" ca="1" si="40"/>
        <v>-150</v>
      </c>
      <c r="M349">
        <f t="shared" ca="1" si="41"/>
        <v>0</v>
      </c>
      <c r="N349" t="e">
        <f ca="1">VLOOKUP(M349,Key!J$2:K$101,2,FALSE)</f>
        <v>#N/A</v>
      </c>
      <c r="O349" t="e" cm="1">
        <f t="array" ref="O349">_xlfn.IFS(COUNTIF('Survey Data'!J349:P349,"Yes")&gt;1,4,'Survey Data'!P349="Yes",1,'Survey Data'!L349="Yes",2,'Survey Data'!M349="Yes",3,'Survey Data'!J349="Yes",4,'Survey Data'!K349="Yes",4,'Survey Data'!N349="Yes",4)</f>
        <v>#N/A</v>
      </c>
      <c r="P349" t="e">
        <f t="shared" ca="1" si="42"/>
        <v>#N/A</v>
      </c>
      <c r="Q349">
        <f t="shared" ca="1" si="43"/>
        <v>1</v>
      </c>
      <c r="R349" t="b">
        <f t="shared" ca="1" si="44"/>
        <v>1</v>
      </c>
      <c r="S349" t="str">
        <f t="shared" ca="1" si="45"/>
        <v/>
      </c>
      <c r="T349" t="e">
        <f ca="1">_xlfn.XLOOKUP(P349,'Depression Treatment'!A$2:A$33,'Depression Treatment'!I$2:I$33,0)*S349</f>
        <v>#N/A</v>
      </c>
      <c r="U349">
        <f>IF(LEFT('Survey Data'!I349,8)="Employed",1,0)</f>
        <v>0</v>
      </c>
      <c r="V349" s="33" t="e">
        <f ca="1">S349*(U349*(T349*VLOOKUP(N349,'Depression Treatment'!F$38:I$41,3,FALSE)+(1-T349)*VLOOKUP(N349,'Depression Treatment'!F$38:I$41,4,FALSE))+(1-U349)*(T349*VLOOKUP(N349,'Depression Treatment'!F$43:I$46,3,FALSE)+(1-T349)*VLOOKUP(N349,'Depression Treatment'!F$43:I$46,4,FALSE)))</f>
        <v>#VALUE!</v>
      </c>
      <c r="W349" s="33">
        <f t="shared" ca="1" si="46"/>
        <v>0</v>
      </c>
    </row>
    <row r="350" spans="1:23" x14ac:dyDescent="0.3">
      <c r="A350">
        <f t="shared" si="47"/>
        <v>348</v>
      </c>
      <c r="B350" s="15" t="str">
        <f ca="1">_xlfn.XLOOKUP(OFFSET('Survey Data'!$A$2,A350,0),Key!A$2:A$5,Key!B$2:B$5,"")</f>
        <v/>
      </c>
      <c r="C350" s="15">
        <f ca="1">_xlfn.XLOOKUP(OFFSET('Survey Data'!B$2,$A350,0),Key!$D$2:$D$6,Key!$E$2:$E$6,-25)</f>
        <v>-25</v>
      </c>
      <c r="D350" s="15">
        <f ca="1">_xlfn.XLOOKUP(OFFSET('Survey Data'!C$2,$A350,0),Key!$D$2:$D$6,Key!$E$2:$E$6,-25)</f>
        <v>-25</v>
      </c>
      <c r="E350" s="15">
        <f ca="1">_xlfn.XLOOKUP(OFFSET('Survey Data'!D$2,$A350,0),Key!$D$2:$D$6,Key!$E$2:$E$6,-25)</f>
        <v>-25</v>
      </c>
      <c r="F350" s="15">
        <f ca="1">_xlfn.XLOOKUP(OFFSET('Survey Data'!E$2,$A350,0),Key!$D$2:$D$6,Key!$E$2:$E$6,-25)</f>
        <v>-25</v>
      </c>
      <c r="G350" s="15">
        <f ca="1">_xlfn.XLOOKUP(OFFSET('Survey Data'!F$2,$A350,0),Key!$D$2:$D$6,Key!$E$2:$E$6,-25)</f>
        <v>-25</v>
      </c>
      <c r="H350" s="15">
        <f ca="1">_xlfn.XLOOKUP(OFFSET('Survey Data'!G$2,$A350,0),Key!$D$2:$D$6,Key!$E$2:$E$6,-25)</f>
        <v>-25</v>
      </c>
      <c r="I350" s="15">
        <f ca="1">OFFSET('Survey Data'!$H$2,A350,0)</f>
        <v>0</v>
      </c>
      <c r="J350" s="15" t="str">
        <f ca="1">_xlfn.XLOOKUP(OFFSET('Survey Data'!$R$2,A350,0),Key!$G$2:$G$3,Key!$H$2:$H$3,"")</f>
        <v/>
      </c>
      <c r="L350">
        <f t="shared" ca="1" si="40"/>
        <v>-150</v>
      </c>
      <c r="M350">
        <f t="shared" ca="1" si="41"/>
        <v>0</v>
      </c>
      <c r="N350" t="e">
        <f ca="1">VLOOKUP(M350,Key!J$2:K$101,2,FALSE)</f>
        <v>#N/A</v>
      </c>
      <c r="O350" t="e" cm="1">
        <f t="array" ref="O350">_xlfn.IFS(COUNTIF('Survey Data'!J350:P350,"Yes")&gt;1,4,'Survey Data'!P350="Yes",1,'Survey Data'!L350="Yes",2,'Survey Data'!M350="Yes",3,'Survey Data'!J350="Yes",4,'Survey Data'!K350="Yes",4,'Survey Data'!N350="Yes",4)</f>
        <v>#N/A</v>
      </c>
      <c r="P350" t="e">
        <f t="shared" ca="1" si="42"/>
        <v>#N/A</v>
      </c>
      <c r="Q350">
        <f t="shared" ca="1" si="43"/>
        <v>1</v>
      </c>
      <c r="R350" t="b">
        <f t="shared" ca="1" si="44"/>
        <v>1</v>
      </c>
      <c r="S350" t="str">
        <f t="shared" ca="1" si="45"/>
        <v/>
      </c>
      <c r="T350" t="e">
        <f ca="1">_xlfn.XLOOKUP(P350,'Depression Treatment'!A$2:A$33,'Depression Treatment'!I$2:I$33,0)*S350</f>
        <v>#N/A</v>
      </c>
      <c r="U350">
        <f>IF(LEFT('Survey Data'!I350,8)="Employed",1,0)</f>
        <v>0</v>
      </c>
      <c r="V350" s="33" t="e">
        <f ca="1">S350*(U350*(T350*VLOOKUP(N350,'Depression Treatment'!F$38:I$41,3,FALSE)+(1-T350)*VLOOKUP(N350,'Depression Treatment'!F$38:I$41,4,FALSE))+(1-U350)*(T350*VLOOKUP(N350,'Depression Treatment'!F$43:I$46,3,FALSE)+(1-T350)*VLOOKUP(N350,'Depression Treatment'!F$43:I$46,4,FALSE)))</f>
        <v>#VALUE!</v>
      </c>
      <c r="W350" s="33">
        <f t="shared" ca="1" si="46"/>
        <v>0</v>
      </c>
    </row>
    <row r="351" spans="1:23" x14ac:dyDescent="0.3">
      <c r="A351">
        <f t="shared" si="47"/>
        <v>349</v>
      </c>
      <c r="B351" s="15" t="str">
        <f ca="1">_xlfn.XLOOKUP(OFFSET('Survey Data'!$A$2,A351,0),Key!A$2:A$5,Key!B$2:B$5,"")</f>
        <v/>
      </c>
      <c r="C351" s="15">
        <f ca="1">_xlfn.XLOOKUP(OFFSET('Survey Data'!B$2,$A351,0),Key!$D$2:$D$6,Key!$E$2:$E$6,-25)</f>
        <v>-25</v>
      </c>
      <c r="D351" s="15">
        <f ca="1">_xlfn.XLOOKUP(OFFSET('Survey Data'!C$2,$A351,0),Key!$D$2:$D$6,Key!$E$2:$E$6,-25)</f>
        <v>-25</v>
      </c>
      <c r="E351" s="15">
        <f ca="1">_xlfn.XLOOKUP(OFFSET('Survey Data'!D$2,$A351,0),Key!$D$2:$D$6,Key!$E$2:$E$6,-25)</f>
        <v>-25</v>
      </c>
      <c r="F351" s="15">
        <f ca="1">_xlfn.XLOOKUP(OFFSET('Survey Data'!E$2,$A351,0),Key!$D$2:$D$6,Key!$E$2:$E$6,-25)</f>
        <v>-25</v>
      </c>
      <c r="G351" s="15">
        <f ca="1">_xlfn.XLOOKUP(OFFSET('Survey Data'!F$2,$A351,0),Key!$D$2:$D$6,Key!$E$2:$E$6,-25)</f>
        <v>-25</v>
      </c>
      <c r="H351" s="15">
        <f ca="1">_xlfn.XLOOKUP(OFFSET('Survey Data'!G$2,$A351,0),Key!$D$2:$D$6,Key!$E$2:$E$6,-25)</f>
        <v>-25</v>
      </c>
      <c r="I351" s="15">
        <f ca="1">OFFSET('Survey Data'!$H$2,A351,0)</f>
        <v>0</v>
      </c>
      <c r="J351" s="15" t="str">
        <f ca="1">_xlfn.XLOOKUP(OFFSET('Survey Data'!$R$2,A351,0),Key!$G$2:$G$3,Key!$H$2:$H$3,"")</f>
        <v/>
      </c>
      <c r="L351">
        <f t="shared" ca="1" si="40"/>
        <v>-150</v>
      </c>
      <c r="M351">
        <f t="shared" ca="1" si="41"/>
        <v>0</v>
      </c>
      <c r="N351" t="e">
        <f ca="1">VLOOKUP(M351,Key!J$2:K$101,2,FALSE)</f>
        <v>#N/A</v>
      </c>
      <c r="O351" t="e" cm="1">
        <f t="array" ref="O351">_xlfn.IFS(COUNTIF('Survey Data'!J351:P351,"Yes")&gt;1,4,'Survey Data'!P351="Yes",1,'Survey Data'!L351="Yes",2,'Survey Data'!M351="Yes",3,'Survey Data'!J351="Yes",4,'Survey Data'!K351="Yes",4,'Survey Data'!N351="Yes",4)</f>
        <v>#N/A</v>
      </c>
      <c r="P351" t="e">
        <f t="shared" ca="1" si="42"/>
        <v>#N/A</v>
      </c>
      <c r="Q351">
        <f t="shared" ca="1" si="43"/>
        <v>1</v>
      </c>
      <c r="R351" t="b">
        <f t="shared" ca="1" si="44"/>
        <v>1</v>
      </c>
      <c r="S351" t="str">
        <f t="shared" ca="1" si="45"/>
        <v/>
      </c>
      <c r="T351" t="e">
        <f ca="1">_xlfn.XLOOKUP(P351,'Depression Treatment'!A$2:A$33,'Depression Treatment'!I$2:I$33,0)*S351</f>
        <v>#N/A</v>
      </c>
      <c r="U351">
        <f>IF(LEFT('Survey Data'!I351,8)="Employed",1,0)</f>
        <v>0</v>
      </c>
      <c r="V351" s="33" t="e">
        <f ca="1">S351*(U351*(T351*VLOOKUP(N351,'Depression Treatment'!F$38:I$41,3,FALSE)+(1-T351)*VLOOKUP(N351,'Depression Treatment'!F$38:I$41,4,FALSE))+(1-U351)*(T351*VLOOKUP(N351,'Depression Treatment'!F$43:I$46,3,FALSE)+(1-T351)*VLOOKUP(N351,'Depression Treatment'!F$43:I$46,4,FALSE)))</f>
        <v>#VALUE!</v>
      </c>
      <c r="W351" s="33">
        <f t="shared" ca="1" si="46"/>
        <v>0</v>
      </c>
    </row>
    <row r="352" spans="1:23" x14ac:dyDescent="0.3">
      <c r="A352">
        <f t="shared" si="47"/>
        <v>350</v>
      </c>
      <c r="B352" s="15" t="str">
        <f ca="1">_xlfn.XLOOKUP(OFFSET('Survey Data'!$A$2,A352,0),Key!A$2:A$5,Key!B$2:B$5,"")</f>
        <v/>
      </c>
      <c r="C352" s="15">
        <f ca="1">_xlfn.XLOOKUP(OFFSET('Survey Data'!B$2,$A352,0),Key!$D$2:$D$6,Key!$E$2:$E$6,-25)</f>
        <v>-25</v>
      </c>
      <c r="D352" s="15">
        <f ca="1">_xlfn.XLOOKUP(OFFSET('Survey Data'!C$2,$A352,0),Key!$D$2:$D$6,Key!$E$2:$E$6,-25)</f>
        <v>-25</v>
      </c>
      <c r="E352" s="15">
        <f ca="1">_xlfn.XLOOKUP(OFFSET('Survey Data'!D$2,$A352,0),Key!$D$2:$D$6,Key!$E$2:$E$6,-25)</f>
        <v>-25</v>
      </c>
      <c r="F352" s="15">
        <f ca="1">_xlfn.XLOOKUP(OFFSET('Survey Data'!E$2,$A352,0),Key!$D$2:$D$6,Key!$E$2:$E$6,-25)</f>
        <v>-25</v>
      </c>
      <c r="G352" s="15">
        <f ca="1">_xlfn.XLOOKUP(OFFSET('Survey Data'!F$2,$A352,0),Key!$D$2:$D$6,Key!$E$2:$E$6,-25)</f>
        <v>-25</v>
      </c>
      <c r="H352" s="15">
        <f ca="1">_xlfn.XLOOKUP(OFFSET('Survey Data'!G$2,$A352,0),Key!$D$2:$D$6,Key!$E$2:$E$6,-25)</f>
        <v>-25</v>
      </c>
      <c r="I352" s="15">
        <f ca="1">OFFSET('Survey Data'!$H$2,A352,0)</f>
        <v>0</v>
      </c>
      <c r="J352" s="15" t="str">
        <f ca="1">_xlfn.XLOOKUP(OFFSET('Survey Data'!$R$2,A352,0),Key!$G$2:$G$3,Key!$H$2:$H$3,"")</f>
        <v/>
      </c>
      <c r="L352">
        <f t="shared" ca="1" si="40"/>
        <v>-150</v>
      </c>
      <c r="M352">
        <f t="shared" ca="1" si="41"/>
        <v>0</v>
      </c>
      <c r="N352" t="e">
        <f ca="1">VLOOKUP(M352,Key!J$2:K$101,2,FALSE)</f>
        <v>#N/A</v>
      </c>
      <c r="O352" t="e" cm="1">
        <f t="array" ref="O352">_xlfn.IFS(COUNTIF('Survey Data'!J352:P352,"Yes")&gt;1,4,'Survey Data'!P352="Yes",1,'Survey Data'!L352="Yes",2,'Survey Data'!M352="Yes",3,'Survey Data'!J352="Yes",4,'Survey Data'!K352="Yes",4,'Survey Data'!N352="Yes",4)</f>
        <v>#N/A</v>
      </c>
      <c r="P352" t="e">
        <f t="shared" ca="1" si="42"/>
        <v>#N/A</v>
      </c>
      <c r="Q352">
        <f t="shared" ca="1" si="43"/>
        <v>1</v>
      </c>
      <c r="R352" t="b">
        <f t="shared" ca="1" si="44"/>
        <v>1</v>
      </c>
      <c r="S352" t="str">
        <f t="shared" ca="1" si="45"/>
        <v/>
      </c>
      <c r="T352" t="e">
        <f ca="1">_xlfn.XLOOKUP(P352,'Depression Treatment'!A$2:A$33,'Depression Treatment'!I$2:I$33,0)*S352</f>
        <v>#N/A</v>
      </c>
      <c r="U352">
        <f>IF(LEFT('Survey Data'!I352,8)="Employed",1,0)</f>
        <v>0</v>
      </c>
      <c r="V352" s="33" t="e">
        <f ca="1">S352*(U352*(T352*VLOOKUP(N352,'Depression Treatment'!F$38:I$41,3,FALSE)+(1-T352)*VLOOKUP(N352,'Depression Treatment'!F$38:I$41,4,FALSE))+(1-U352)*(T352*VLOOKUP(N352,'Depression Treatment'!F$43:I$46,3,FALSE)+(1-T352)*VLOOKUP(N352,'Depression Treatment'!F$43:I$46,4,FALSE)))</f>
        <v>#VALUE!</v>
      </c>
      <c r="W352" s="33">
        <f t="shared" ca="1" si="46"/>
        <v>0</v>
      </c>
    </row>
    <row r="353" spans="1:23" x14ac:dyDescent="0.3">
      <c r="A353">
        <f t="shared" si="47"/>
        <v>351</v>
      </c>
      <c r="B353" s="15" t="str">
        <f ca="1">_xlfn.XLOOKUP(OFFSET('Survey Data'!$A$2,A353,0),Key!A$2:A$5,Key!B$2:B$5,"")</f>
        <v/>
      </c>
      <c r="C353" s="15">
        <f ca="1">_xlfn.XLOOKUP(OFFSET('Survey Data'!B$2,$A353,0),Key!$D$2:$D$6,Key!$E$2:$E$6,-25)</f>
        <v>-25</v>
      </c>
      <c r="D353" s="15">
        <f ca="1">_xlfn.XLOOKUP(OFFSET('Survey Data'!C$2,$A353,0),Key!$D$2:$D$6,Key!$E$2:$E$6,-25)</f>
        <v>-25</v>
      </c>
      <c r="E353" s="15">
        <f ca="1">_xlfn.XLOOKUP(OFFSET('Survey Data'!D$2,$A353,0),Key!$D$2:$D$6,Key!$E$2:$E$6,-25)</f>
        <v>-25</v>
      </c>
      <c r="F353" s="15">
        <f ca="1">_xlfn.XLOOKUP(OFFSET('Survey Data'!E$2,$A353,0),Key!$D$2:$D$6,Key!$E$2:$E$6,-25)</f>
        <v>-25</v>
      </c>
      <c r="G353" s="15">
        <f ca="1">_xlfn.XLOOKUP(OFFSET('Survey Data'!F$2,$A353,0),Key!$D$2:$D$6,Key!$E$2:$E$6,-25)</f>
        <v>-25</v>
      </c>
      <c r="H353" s="15">
        <f ca="1">_xlfn.XLOOKUP(OFFSET('Survey Data'!G$2,$A353,0),Key!$D$2:$D$6,Key!$E$2:$E$6,-25)</f>
        <v>-25</v>
      </c>
      <c r="I353" s="15">
        <f ca="1">OFFSET('Survey Data'!$H$2,A353,0)</f>
        <v>0</v>
      </c>
      <c r="J353" s="15" t="str">
        <f ca="1">_xlfn.XLOOKUP(OFFSET('Survey Data'!$R$2,A353,0),Key!$G$2:$G$3,Key!$H$2:$H$3,"")</f>
        <v/>
      </c>
      <c r="L353">
        <f t="shared" ca="1" si="40"/>
        <v>-150</v>
      </c>
      <c r="M353">
        <f t="shared" ca="1" si="41"/>
        <v>0</v>
      </c>
      <c r="N353" t="e">
        <f ca="1">VLOOKUP(M353,Key!J$2:K$101,2,FALSE)</f>
        <v>#N/A</v>
      </c>
      <c r="O353" t="e" cm="1">
        <f t="array" ref="O353">_xlfn.IFS(COUNTIF('Survey Data'!J353:P353,"Yes")&gt;1,4,'Survey Data'!P353="Yes",1,'Survey Data'!L353="Yes",2,'Survey Data'!M353="Yes",3,'Survey Data'!J353="Yes",4,'Survey Data'!K353="Yes",4,'Survey Data'!N353="Yes",4)</f>
        <v>#N/A</v>
      </c>
      <c r="P353" t="e">
        <f t="shared" ca="1" si="42"/>
        <v>#N/A</v>
      </c>
      <c r="Q353">
        <f t="shared" ca="1" si="43"/>
        <v>1</v>
      </c>
      <c r="R353" t="b">
        <f t="shared" ca="1" si="44"/>
        <v>1</v>
      </c>
      <c r="S353" t="str">
        <f t="shared" ca="1" si="45"/>
        <v/>
      </c>
      <c r="T353" t="e">
        <f ca="1">_xlfn.XLOOKUP(P353,'Depression Treatment'!A$2:A$33,'Depression Treatment'!I$2:I$33,0)*S353</f>
        <v>#N/A</v>
      </c>
      <c r="U353">
        <f>IF(LEFT('Survey Data'!I353,8)="Employed",1,0)</f>
        <v>0</v>
      </c>
      <c r="V353" s="33" t="e">
        <f ca="1">S353*(U353*(T353*VLOOKUP(N353,'Depression Treatment'!F$38:I$41,3,FALSE)+(1-T353)*VLOOKUP(N353,'Depression Treatment'!F$38:I$41,4,FALSE))+(1-U353)*(T353*VLOOKUP(N353,'Depression Treatment'!F$43:I$46,3,FALSE)+(1-T353)*VLOOKUP(N353,'Depression Treatment'!F$43:I$46,4,FALSE)))</f>
        <v>#VALUE!</v>
      </c>
      <c r="W353" s="33">
        <f t="shared" ca="1" si="46"/>
        <v>0</v>
      </c>
    </row>
    <row r="354" spans="1:23" x14ac:dyDescent="0.3">
      <c r="A354">
        <f t="shared" si="47"/>
        <v>352</v>
      </c>
      <c r="B354" s="15" t="str">
        <f ca="1">_xlfn.XLOOKUP(OFFSET('Survey Data'!$A$2,A354,0),Key!A$2:A$5,Key!B$2:B$5,"")</f>
        <v/>
      </c>
      <c r="C354" s="15">
        <f ca="1">_xlfn.XLOOKUP(OFFSET('Survey Data'!B$2,$A354,0),Key!$D$2:$D$6,Key!$E$2:$E$6,-25)</f>
        <v>-25</v>
      </c>
      <c r="D354" s="15">
        <f ca="1">_xlfn.XLOOKUP(OFFSET('Survey Data'!C$2,$A354,0),Key!$D$2:$D$6,Key!$E$2:$E$6,-25)</f>
        <v>-25</v>
      </c>
      <c r="E354" s="15">
        <f ca="1">_xlfn.XLOOKUP(OFFSET('Survey Data'!D$2,$A354,0),Key!$D$2:$D$6,Key!$E$2:$E$6,-25)</f>
        <v>-25</v>
      </c>
      <c r="F354" s="15">
        <f ca="1">_xlfn.XLOOKUP(OFFSET('Survey Data'!E$2,$A354,0),Key!$D$2:$D$6,Key!$E$2:$E$6,-25)</f>
        <v>-25</v>
      </c>
      <c r="G354" s="15">
        <f ca="1">_xlfn.XLOOKUP(OFFSET('Survey Data'!F$2,$A354,0),Key!$D$2:$D$6,Key!$E$2:$E$6,-25)</f>
        <v>-25</v>
      </c>
      <c r="H354" s="15">
        <f ca="1">_xlfn.XLOOKUP(OFFSET('Survey Data'!G$2,$A354,0),Key!$D$2:$D$6,Key!$E$2:$E$6,-25)</f>
        <v>-25</v>
      </c>
      <c r="I354" s="15">
        <f ca="1">OFFSET('Survey Data'!$H$2,A354,0)</f>
        <v>0</v>
      </c>
      <c r="J354" s="15" t="str">
        <f ca="1">_xlfn.XLOOKUP(OFFSET('Survey Data'!$R$2,A354,0),Key!$G$2:$G$3,Key!$H$2:$H$3,"")</f>
        <v/>
      </c>
      <c r="L354">
        <f t="shared" ca="1" si="40"/>
        <v>-150</v>
      </c>
      <c r="M354">
        <f t="shared" ca="1" si="41"/>
        <v>0</v>
      </c>
      <c r="N354" t="e">
        <f ca="1">VLOOKUP(M354,Key!J$2:K$101,2,FALSE)</f>
        <v>#N/A</v>
      </c>
      <c r="O354" t="e" cm="1">
        <f t="array" ref="O354">_xlfn.IFS(COUNTIF('Survey Data'!J354:P354,"Yes")&gt;1,4,'Survey Data'!P354="Yes",1,'Survey Data'!L354="Yes",2,'Survey Data'!M354="Yes",3,'Survey Data'!J354="Yes",4,'Survey Data'!K354="Yes",4,'Survey Data'!N354="Yes",4)</f>
        <v>#N/A</v>
      </c>
      <c r="P354" t="e">
        <f t="shared" ca="1" si="42"/>
        <v>#N/A</v>
      </c>
      <c r="Q354">
        <f t="shared" ca="1" si="43"/>
        <v>1</v>
      </c>
      <c r="R354" t="b">
        <f t="shared" ca="1" si="44"/>
        <v>1</v>
      </c>
      <c r="S354" t="str">
        <f t="shared" ca="1" si="45"/>
        <v/>
      </c>
      <c r="T354" t="e">
        <f ca="1">_xlfn.XLOOKUP(P354,'Depression Treatment'!A$2:A$33,'Depression Treatment'!I$2:I$33,0)*S354</f>
        <v>#N/A</v>
      </c>
      <c r="U354">
        <f>IF(LEFT('Survey Data'!I354,8)="Employed",1,0)</f>
        <v>0</v>
      </c>
      <c r="V354" s="33" t="e">
        <f ca="1">S354*(U354*(T354*VLOOKUP(N354,'Depression Treatment'!F$38:I$41,3,FALSE)+(1-T354)*VLOOKUP(N354,'Depression Treatment'!F$38:I$41,4,FALSE))+(1-U354)*(T354*VLOOKUP(N354,'Depression Treatment'!F$43:I$46,3,FALSE)+(1-T354)*VLOOKUP(N354,'Depression Treatment'!F$43:I$46,4,FALSE)))</f>
        <v>#VALUE!</v>
      </c>
      <c r="W354" s="33">
        <f t="shared" ca="1" si="46"/>
        <v>0</v>
      </c>
    </row>
    <row r="355" spans="1:23" x14ac:dyDescent="0.3">
      <c r="A355">
        <f t="shared" si="47"/>
        <v>353</v>
      </c>
      <c r="B355" s="15" t="str">
        <f ca="1">_xlfn.XLOOKUP(OFFSET('Survey Data'!$A$2,A355,0),Key!A$2:A$5,Key!B$2:B$5,"")</f>
        <v/>
      </c>
      <c r="C355" s="15">
        <f ca="1">_xlfn.XLOOKUP(OFFSET('Survey Data'!B$2,$A355,0),Key!$D$2:$D$6,Key!$E$2:$E$6,-25)</f>
        <v>-25</v>
      </c>
      <c r="D355" s="15">
        <f ca="1">_xlfn.XLOOKUP(OFFSET('Survey Data'!C$2,$A355,0),Key!$D$2:$D$6,Key!$E$2:$E$6,-25)</f>
        <v>-25</v>
      </c>
      <c r="E355" s="15">
        <f ca="1">_xlfn.XLOOKUP(OFFSET('Survey Data'!D$2,$A355,0),Key!$D$2:$D$6,Key!$E$2:$E$6,-25)</f>
        <v>-25</v>
      </c>
      <c r="F355" s="15">
        <f ca="1">_xlfn.XLOOKUP(OFFSET('Survey Data'!E$2,$A355,0),Key!$D$2:$D$6,Key!$E$2:$E$6,-25)</f>
        <v>-25</v>
      </c>
      <c r="G355" s="15">
        <f ca="1">_xlfn.XLOOKUP(OFFSET('Survey Data'!F$2,$A355,0),Key!$D$2:$D$6,Key!$E$2:$E$6,-25)</f>
        <v>-25</v>
      </c>
      <c r="H355" s="15">
        <f ca="1">_xlfn.XLOOKUP(OFFSET('Survey Data'!G$2,$A355,0),Key!$D$2:$D$6,Key!$E$2:$E$6,-25)</f>
        <v>-25</v>
      </c>
      <c r="I355" s="15">
        <f ca="1">OFFSET('Survey Data'!$H$2,A355,0)</f>
        <v>0</v>
      </c>
      <c r="J355" s="15" t="str">
        <f ca="1">_xlfn.XLOOKUP(OFFSET('Survey Data'!$R$2,A355,0),Key!$G$2:$G$3,Key!$H$2:$H$3,"")</f>
        <v/>
      </c>
      <c r="L355">
        <f t="shared" ca="1" si="40"/>
        <v>-150</v>
      </c>
      <c r="M355">
        <f t="shared" ca="1" si="41"/>
        <v>0</v>
      </c>
      <c r="N355" t="e">
        <f ca="1">VLOOKUP(M355,Key!J$2:K$101,2,FALSE)</f>
        <v>#N/A</v>
      </c>
      <c r="O355" t="e" cm="1">
        <f t="array" ref="O355">_xlfn.IFS(COUNTIF('Survey Data'!J355:P355,"Yes")&gt;1,4,'Survey Data'!P355="Yes",1,'Survey Data'!L355="Yes",2,'Survey Data'!M355="Yes",3,'Survey Data'!J355="Yes",4,'Survey Data'!K355="Yes",4,'Survey Data'!N355="Yes",4)</f>
        <v>#N/A</v>
      </c>
      <c r="P355" t="e">
        <f t="shared" ca="1" si="42"/>
        <v>#N/A</v>
      </c>
      <c r="Q355">
        <f t="shared" ca="1" si="43"/>
        <v>1</v>
      </c>
      <c r="R355" t="b">
        <f t="shared" ca="1" si="44"/>
        <v>1</v>
      </c>
      <c r="S355" t="str">
        <f t="shared" ca="1" si="45"/>
        <v/>
      </c>
      <c r="T355" t="e">
        <f ca="1">_xlfn.XLOOKUP(P355,'Depression Treatment'!A$2:A$33,'Depression Treatment'!I$2:I$33,0)*S355</f>
        <v>#N/A</v>
      </c>
      <c r="U355">
        <f>IF(LEFT('Survey Data'!I355,8)="Employed",1,0)</f>
        <v>0</v>
      </c>
      <c r="V355" s="33" t="e">
        <f ca="1">S355*(U355*(T355*VLOOKUP(N355,'Depression Treatment'!F$38:I$41,3,FALSE)+(1-T355)*VLOOKUP(N355,'Depression Treatment'!F$38:I$41,4,FALSE))+(1-U355)*(T355*VLOOKUP(N355,'Depression Treatment'!F$43:I$46,3,FALSE)+(1-T355)*VLOOKUP(N355,'Depression Treatment'!F$43:I$46,4,FALSE)))</f>
        <v>#VALUE!</v>
      </c>
      <c r="W355" s="33">
        <f t="shared" ca="1" si="46"/>
        <v>0</v>
      </c>
    </row>
    <row r="356" spans="1:23" x14ac:dyDescent="0.3">
      <c r="A356">
        <f t="shared" si="47"/>
        <v>354</v>
      </c>
      <c r="B356" s="15" t="str">
        <f ca="1">_xlfn.XLOOKUP(OFFSET('Survey Data'!$A$2,A356,0),Key!A$2:A$5,Key!B$2:B$5,"")</f>
        <v/>
      </c>
      <c r="C356" s="15">
        <f ca="1">_xlfn.XLOOKUP(OFFSET('Survey Data'!B$2,$A356,0),Key!$D$2:$D$6,Key!$E$2:$E$6,-25)</f>
        <v>-25</v>
      </c>
      <c r="D356" s="15">
        <f ca="1">_xlfn.XLOOKUP(OFFSET('Survey Data'!C$2,$A356,0),Key!$D$2:$D$6,Key!$E$2:$E$6,-25)</f>
        <v>-25</v>
      </c>
      <c r="E356" s="15">
        <f ca="1">_xlfn.XLOOKUP(OFFSET('Survey Data'!D$2,$A356,0),Key!$D$2:$D$6,Key!$E$2:$E$6,-25)</f>
        <v>-25</v>
      </c>
      <c r="F356" s="15">
        <f ca="1">_xlfn.XLOOKUP(OFFSET('Survey Data'!E$2,$A356,0),Key!$D$2:$D$6,Key!$E$2:$E$6,-25)</f>
        <v>-25</v>
      </c>
      <c r="G356" s="15">
        <f ca="1">_xlfn.XLOOKUP(OFFSET('Survey Data'!F$2,$A356,0),Key!$D$2:$D$6,Key!$E$2:$E$6,-25)</f>
        <v>-25</v>
      </c>
      <c r="H356" s="15">
        <f ca="1">_xlfn.XLOOKUP(OFFSET('Survey Data'!G$2,$A356,0),Key!$D$2:$D$6,Key!$E$2:$E$6,-25)</f>
        <v>-25</v>
      </c>
      <c r="I356" s="15">
        <f ca="1">OFFSET('Survey Data'!$H$2,A356,0)</f>
        <v>0</v>
      </c>
      <c r="J356" s="15" t="str">
        <f ca="1">_xlfn.XLOOKUP(OFFSET('Survey Data'!$R$2,A356,0),Key!$G$2:$G$3,Key!$H$2:$H$3,"")</f>
        <v/>
      </c>
      <c r="L356">
        <f t="shared" ca="1" si="40"/>
        <v>-150</v>
      </c>
      <c r="M356">
        <f t="shared" ca="1" si="41"/>
        <v>0</v>
      </c>
      <c r="N356" t="e">
        <f ca="1">VLOOKUP(M356,Key!J$2:K$101,2,FALSE)</f>
        <v>#N/A</v>
      </c>
      <c r="O356" t="e" cm="1">
        <f t="array" ref="O356">_xlfn.IFS(COUNTIF('Survey Data'!J356:P356,"Yes")&gt;1,4,'Survey Data'!P356="Yes",1,'Survey Data'!L356="Yes",2,'Survey Data'!M356="Yes",3,'Survey Data'!J356="Yes",4,'Survey Data'!K356="Yes",4,'Survey Data'!N356="Yes",4)</f>
        <v>#N/A</v>
      </c>
      <c r="P356" t="e">
        <f t="shared" ca="1" si="42"/>
        <v>#N/A</v>
      </c>
      <c r="Q356">
        <f t="shared" ca="1" si="43"/>
        <v>1</v>
      </c>
      <c r="R356" t="b">
        <f t="shared" ca="1" si="44"/>
        <v>1</v>
      </c>
      <c r="S356" t="str">
        <f t="shared" ca="1" si="45"/>
        <v/>
      </c>
      <c r="T356" t="e">
        <f ca="1">_xlfn.XLOOKUP(P356,'Depression Treatment'!A$2:A$33,'Depression Treatment'!I$2:I$33,0)*S356</f>
        <v>#N/A</v>
      </c>
      <c r="U356">
        <f>IF(LEFT('Survey Data'!I356,8)="Employed",1,0)</f>
        <v>0</v>
      </c>
      <c r="V356" s="33" t="e">
        <f ca="1">S356*(U356*(T356*VLOOKUP(N356,'Depression Treatment'!F$38:I$41,3,FALSE)+(1-T356)*VLOOKUP(N356,'Depression Treatment'!F$38:I$41,4,FALSE))+(1-U356)*(T356*VLOOKUP(N356,'Depression Treatment'!F$43:I$46,3,FALSE)+(1-T356)*VLOOKUP(N356,'Depression Treatment'!F$43:I$46,4,FALSE)))</f>
        <v>#VALUE!</v>
      </c>
      <c r="W356" s="33">
        <f t="shared" ca="1" si="46"/>
        <v>0</v>
      </c>
    </row>
    <row r="357" spans="1:23" x14ac:dyDescent="0.3">
      <c r="A357">
        <f t="shared" si="47"/>
        <v>355</v>
      </c>
      <c r="B357" s="15" t="str">
        <f ca="1">_xlfn.XLOOKUP(OFFSET('Survey Data'!$A$2,A357,0),Key!A$2:A$5,Key!B$2:B$5,"")</f>
        <v/>
      </c>
      <c r="C357" s="15">
        <f ca="1">_xlfn.XLOOKUP(OFFSET('Survey Data'!B$2,$A357,0),Key!$D$2:$D$6,Key!$E$2:$E$6,-25)</f>
        <v>-25</v>
      </c>
      <c r="D357" s="15">
        <f ca="1">_xlfn.XLOOKUP(OFFSET('Survey Data'!C$2,$A357,0),Key!$D$2:$D$6,Key!$E$2:$E$6,-25)</f>
        <v>-25</v>
      </c>
      <c r="E357" s="15">
        <f ca="1">_xlfn.XLOOKUP(OFFSET('Survey Data'!D$2,$A357,0),Key!$D$2:$D$6,Key!$E$2:$E$6,-25)</f>
        <v>-25</v>
      </c>
      <c r="F357" s="15">
        <f ca="1">_xlfn.XLOOKUP(OFFSET('Survey Data'!E$2,$A357,0),Key!$D$2:$D$6,Key!$E$2:$E$6,-25)</f>
        <v>-25</v>
      </c>
      <c r="G357" s="15">
        <f ca="1">_xlfn.XLOOKUP(OFFSET('Survey Data'!F$2,$A357,0),Key!$D$2:$D$6,Key!$E$2:$E$6,-25)</f>
        <v>-25</v>
      </c>
      <c r="H357" s="15">
        <f ca="1">_xlfn.XLOOKUP(OFFSET('Survey Data'!G$2,$A357,0),Key!$D$2:$D$6,Key!$E$2:$E$6,-25)</f>
        <v>-25</v>
      </c>
      <c r="I357" s="15">
        <f ca="1">OFFSET('Survey Data'!$H$2,A357,0)</f>
        <v>0</v>
      </c>
      <c r="J357" s="15" t="str">
        <f ca="1">_xlfn.XLOOKUP(OFFSET('Survey Data'!$R$2,A357,0),Key!$G$2:$G$3,Key!$H$2:$H$3,"")</f>
        <v/>
      </c>
      <c r="L357">
        <f t="shared" ca="1" si="40"/>
        <v>-150</v>
      </c>
      <c r="M357">
        <f t="shared" ca="1" si="41"/>
        <v>0</v>
      </c>
      <c r="N357" t="e">
        <f ca="1">VLOOKUP(M357,Key!J$2:K$101,2,FALSE)</f>
        <v>#N/A</v>
      </c>
      <c r="O357" t="e" cm="1">
        <f t="array" ref="O357">_xlfn.IFS(COUNTIF('Survey Data'!J357:P357,"Yes")&gt;1,4,'Survey Data'!P357="Yes",1,'Survey Data'!L357="Yes",2,'Survey Data'!M357="Yes",3,'Survey Data'!J357="Yes",4,'Survey Data'!K357="Yes",4,'Survey Data'!N357="Yes",4)</f>
        <v>#N/A</v>
      </c>
      <c r="P357" t="e">
        <f t="shared" ca="1" si="42"/>
        <v>#N/A</v>
      </c>
      <c r="Q357">
        <f t="shared" ca="1" si="43"/>
        <v>1</v>
      </c>
      <c r="R357" t="b">
        <f t="shared" ca="1" si="44"/>
        <v>1</v>
      </c>
      <c r="S357" t="str">
        <f t="shared" ca="1" si="45"/>
        <v/>
      </c>
      <c r="T357" t="e">
        <f ca="1">_xlfn.XLOOKUP(P357,'Depression Treatment'!A$2:A$33,'Depression Treatment'!I$2:I$33,0)*S357</f>
        <v>#N/A</v>
      </c>
      <c r="U357">
        <f>IF(LEFT('Survey Data'!I357,8)="Employed",1,0)</f>
        <v>0</v>
      </c>
      <c r="V357" s="33" t="e">
        <f ca="1">S357*(U357*(T357*VLOOKUP(N357,'Depression Treatment'!F$38:I$41,3,FALSE)+(1-T357)*VLOOKUP(N357,'Depression Treatment'!F$38:I$41,4,FALSE))+(1-U357)*(T357*VLOOKUP(N357,'Depression Treatment'!F$43:I$46,3,FALSE)+(1-T357)*VLOOKUP(N357,'Depression Treatment'!F$43:I$46,4,FALSE)))</f>
        <v>#VALUE!</v>
      </c>
      <c r="W357" s="33">
        <f t="shared" ca="1" si="46"/>
        <v>0</v>
      </c>
    </row>
    <row r="358" spans="1:23" x14ac:dyDescent="0.3">
      <c r="A358">
        <f t="shared" si="47"/>
        <v>356</v>
      </c>
      <c r="B358" s="15" t="str">
        <f ca="1">_xlfn.XLOOKUP(OFFSET('Survey Data'!$A$2,A358,0),Key!A$2:A$5,Key!B$2:B$5,"")</f>
        <v/>
      </c>
      <c r="C358" s="15">
        <f ca="1">_xlfn.XLOOKUP(OFFSET('Survey Data'!B$2,$A358,0),Key!$D$2:$D$6,Key!$E$2:$E$6,-25)</f>
        <v>-25</v>
      </c>
      <c r="D358" s="15">
        <f ca="1">_xlfn.XLOOKUP(OFFSET('Survey Data'!C$2,$A358,0),Key!$D$2:$D$6,Key!$E$2:$E$6,-25)</f>
        <v>-25</v>
      </c>
      <c r="E358" s="15">
        <f ca="1">_xlfn.XLOOKUP(OFFSET('Survey Data'!D$2,$A358,0),Key!$D$2:$D$6,Key!$E$2:$E$6,-25)</f>
        <v>-25</v>
      </c>
      <c r="F358" s="15">
        <f ca="1">_xlfn.XLOOKUP(OFFSET('Survey Data'!E$2,$A358,0),Key!$D$2:$D$6,Key!$E$2:$E$6,-25)</f>
        <v>-25</v>
      </c>
      <c r="G358" s="15">
        <f ca="1">_xlfn.XLOOKUP(OFFSET('Survey Data'!F$2,$A358,0),Key!$D$2:$D$6,Key!$E$2:$E$6,-25)</f>
        <v>-25</v>
      </c>
      <c r="H358" s="15">
        <f ca="1">_xlfn.XLOOKUP(OFFSET('Survey Data'!G$2,$A358,0),Key!$D$2:$D$6,Key!$E$2:$E$6,-25)</f>
        <v>-25</v>
      </c>
      <c r="I358" s="15">
        <f ca="1">OFFSET('Survey Data'!$H$2,A358,0)</f>
        <v>0</v>
      </c>
      <c r="J358" s="15" t="str">
        <f ca="1">_xlfn.XLOOKUP(OFFSET('Survey Data'!$R$2,A358,0),Key!$G$2:$G$3,Key!$H$2:$H$3,"")</f>
        <v/>
      </c>
      <c r="L358">
        <f t="shared" ca="1" si="40"/>
        <v>-150</v>
      </c>
      <c r="M358">
        <f t="shared" ca="1" si="41"/>
        <v>0</v>
      </c>
      <c r="N358" t="e">
        <f ca="1">VLOOKUP(M358,Key!J$2:K$101,2,FALSE)</f>
        <v>#N/A</v>
      </c>
      <c r="O358" t="e" cm="1">
        <f t="array" ref="O358">_xlfn.IFS(COUNTIF('Survey Data'!J358:P358,"Yes")&gt;1,4,'Survey Data'!P358="Yes",1,'Survey Data'!L358="Yes",2,'Survey Data'!M358="Yes",3,'Survey Data'!J358="Yes",4,'Survey Data'!K358="Yes",4,'Survey Data'!N358="Yes",4)</f>
        <v>#N/A</v>
      </c>
      <c r="P358" t="e">
        <f t="shared" ca="1" si="42"/>
        <v>#N/A</v>
      </c>
      <c r="Q358">
        <f t="shared" ca="1" si="43"/>
        <v>1</v>
      </c>
      <c r="R358" t="b">
        <f t="shared" ca="1" si="44"/>
        <v>1</v>
      </c>
      <c r="S358" t="str">
        <f t="shared" ca="1" si="45"/>
        <v/>
      </c>
      <c r="T358" t="e">
        <f ca="1">_xlfn.XLOOKUP(P358,'Depression Treatment'!A$2:A$33,'Depression Treatment'!I$2:I$33,0)*S358</f>
        <v>#N/A</v>
      </c>
      <c r="U358">
        <f>IF(LEFT('Survey Data'!I358,8)="Employed",1,0)</f>
        <v>0</v>
      </c>
      <c r="V358" s="33" t="e">
        <f ca="1">S358*(U358*(T358*VLOOKUP(N358,'Depression Treatment'!F$38:I$41,3,FALSE)+(1-T358)*VLOOKUP(N358,'Depression Treatment'!F$38:I$41,4,FALSE))+(1-U358)*(T358*VLOOKUP(N358,'Depression Treatment'!F$43:I$46,3,FALSE)+(1-T358)*VLOOKUP(N358,'Depression Treatment'!F$43:I$46,4,FALSE)))</f>
        <v>#VALUE!</v>
      </c>
      <c r="W358" s="33">
        <f t="shared" ca="1" si="46"/>
        <v>0</v>
      </c>
    </row>
    <row r="359" spans="1:23" x14ac:dyDescent="0.3">
      <c r="A359">
        <f t="shared" si="47"/>
        <v>357</v>
      </c>
      <c r="B359" s="15" t="str">
        <f ca="1">_xlfn.XLOOKUP(OFFSET('Survey Data'!$A$2,A359,0),Key!A$2:A$5,Key!B$2:B$5,"")</f>
        <v/>
      </c>
      <c r="C359" s="15">
        <f ca="1">_xlfn.XLOOKUP(OFFSET('Survey Data'!B$2,$A359,0),Key!$D$2:$D$6,Key!$E$2:$E$6,-25)</f>
        <v>-25</v>
      </c>
      <c r="D359" s="15">
        <f ca="1">_xlfn.XLOOKUP(OFFSET('Survey Data'!C$2,$A359,0),Key!$D$2:$D$6,Key!$E$2:$E$6,-25)</f>
        <v>-25</v>
      </c>
      <c r="E359" s="15">
        <f ca="1">_xlfn.XLOOKUP(OFFSET('Survey Data'!D$2,$A359,0),Key!$D$2:$D$6,Key!$E$2:$E$6,-25)</f>
        <v>-25</v>
      </c>
      <c r="F359" s="15">
        <f ca="1">_xlfn.XLOOKUP(OFFSET('Survey Data'!E$2,$A359,0),Key!$D$2:$D$6,Key!$E$2:$E$6,-25)</f>
        <v>-25</v>
      </c>
      <c r="G359" s="15">
        <f ca="1">_xlfn.XLOOKUP(OFFSET('Survey Data'!F$2,$A359,0),Key!$D$2:$D$6,Key!$E$2:$E$6,-25)</f>
        <v>-25</v>
      </c>
      <c r="H359" s="15">
        <f ca="1">_xlfn.XLOOKUP(OFFSET('Survey Data'!G$2,$A359,0),Key!$D$2:$D$6,Key!$E$2:$E$6,-25)</f>
        <v>-25</v>
      </c>
      <c r="I359" s="15">
        <f ca="1">OFFSET('Survey Data'!$H$2,A359,0)</f>
        <v>0</v>
      </c>
      <c r="J359" s="15" t="str">
        <f ca="1">_xlfn.XLOOKUP(OFFSET('Survey Data'!$R$2,A359,0),Key!$G$2:$G$3,Key!$H$2:$H$3,"")</f>
        <v/>
      </c>
      <c r="L359">
        <f t="shared" ca="1" si="40"/>
        <v>-150</v>
      </c>
      <c r="M359">
        <f t="shared" ca="1" si="41"/>
        <v>0</v>
      </c>
      <c r="N359" t="e">
        <f ca="1">VLOOKUP(M359,Key!J$2:K$101,2,FALSE)</f>
        <v>#N/A</v>
      </c>
      <c r="O359" t="e" cm="1">
        <f t="array" ref="O359">_xlfn.IFS(COUNTIF('Survey Data'!J359:P359,"Yes")&gt;1,4,'Survey Data'!P359="Yes",1,'Survey Data'!L359="Yes",2,'Survey Data'!M359="Yes",3,'Survey Data'!J359="Yes",4,'Survey Data'!K359="Yes",4,'Survey Data'!N359="Yes",4)</f>
        <v>#N/A</v>
      </c>
      <c r="P359" t="e">
        <f t="shared" ca="1" si="42"/>
        <v>#N/A</v>
      </c>
      <c r="Q359">
        <f t="shared" ca="1" si="43"/>
        <v>1</v>
      </c>
      <c r="R359" t="b">
        <f t="shared" ca="1" si="44"/>
        <v>1</v>
      </c>
      <c r="S359" t="str">
        <f t="shared" ca="1" si="45"/>
        <v/>
      </c>
      <c r="T359" t="e">
        <f ca="1">_xlfn.XLOOKUP(P359,'Depression Treatment'!A$2:A$33,'Depression Treatment'!I$2:I$33,0)*S359</f>
        <v>#N/A</v>
      </c>
      <c r="U359">
        <f>IF(LEFT('Survey Data'!I359,8)="Employed",1,0)</f>
        <v>0</v>
      </c>
      <c r="V359" s="33" t="e">
        <f ca="1">S359*(U359*(T359*VLOOKUP(N359,'Depression Treatment'!F$38:I$41,3,FALSE)+(1-T359)*VLOOKUP(N359,'Depression Treatment'!F$38:I$41,4,FALSE))+(1-U359)*(T359*VLOOKUP(N359,'Depression Treatment'!F$43:I$46,3,FALSE)+(1-T359)*VLOOKUP(N359,'Depression Treatment'!F$43:I$46,4,FALSE)))</f>
        <v>#VALUE!</v>
      </c>
      <c r="W359" s="33">
        <f t="shared" ca="1" si="46"/>
        <v>0</v>
      </c>
    </row>
    <row r="360" spans="1:23" x14ac:dyDescent="0.3">
      <c r="A360">
        <f t="shared" si="47"/>
        <v>358</v>
      </c>
      <c r="B360" s="15" t="str">
        <f ca="1">_xlfn.XLOOKUP(OFFSET('Survey Data'!$A$2,A360,0),Key!A$2:A$5,Key!B$2:B$5,"")</f>
        <v/>
      </c>
      <c r="C360" s="15">
        <f ca="1">_xlfn.XLOOKUP(OFFSET('Survey Data'!B$2,$A360,0),Key!$D$2:$D$6,Key!$E$2:$E$6,-25)</f>
        <v>-25</v>
      </c>
      <c r="D360" s="15">
        <f ca="1">_xlfn.XLOOKUP(OFFSET('Survey Data'!C$2,$A360,0),Key!$D$2:$D$6,Key!$E$2:$E$6,-25)</f>
        <v>-25</v>
      </c>
      <c r="E360" s="15">
        <f ca="1">_xlfn.XLOOKUP(OFFSET('Survey Data'!D$2,$A360,0),Key!$D$2:$D$6,Key!$E$2:$E$6,-25)</f>
        <v>-25</v>
      </c>
      <c r="F360" s="15">
        <f ca="1">_xlfn.XLOOKUP(OFFSET('Survey Data'!E$2,$A360,0),Key!$D$2:$D$6,Key!$E$2:$E$6,-25)</f>
        <v>-25</v>
      </c>
      <c r="G360" s="15">
        <f ca="1">_xlfn.XLOOKUP(OFFSET('Survey Data'!F$2,$A360,0),Key!$D$2:$D$6,Key!$E$2:$E$6,-25)</f>
        <v>-25</v>
      </c>
      <c r="H360" s="15">
        <f ca="1">_xlfn.XLOOKUP(OFFSET('Survey Data'!G$2,$A360,0),Key!$D$2:$D$6,Key!$E$2:$E$6,-25)</f>
        <v>-25</v>
      </c>
      <c r="I360" s="15">
        <f ca="1">OFFSET('Survey Data'!$H$2,A360,0)</f>
        <v>0</v>
      </c>
      <c r="J360" s="15" t="str">
        <f ca="1">_xlfn.XLOOKUP(OFFSET('Survey Data'!$R$2,A360,0),Key!$G$2:$G$3,Key!$H$2:$H$3,"")</f>
        <v/>
      </c>
      <c r="L360">
        <f t="shared" ca="1" si="40"/>
        <v>-150</v>
      </c>
      <c r="M360">
        <f t="shared" ca="1" si="41"/>
        <v>0</v>
      </c>
      <c r="N360" t="e">
        <f ca="1">VLOOKUP(M360,Key!J$2:K$101,2,FALSE)</f>
        <v>#N/A</v>
      </c>
      <c r="O360" t="e" cm="1">
        <f t="array" ref="O360">_xlfn.IFS(COUNTIF('Survey Data'!J360:P360,"Yes")&gt;1,4,'Survey Data'!P360="Yes",1,'Survey Data'!L360="Yes",2,'Survey Data'!M360="Yes",3,'Survey Data'!J360="Yes",4,'Survey Data'!K360="Yes",4,'Survey Data'!N360="Yes",4)</f>
        <v>#N/A</v>
      </c>
      <c r="P360" t="e">
        <f t="shared" ca="1" si="42"/>
        <v>#N/A</v>
      </c>
      <c r="Q360">
        <f t="shared" ca="1" si="43"/>
        <v>1</v>
      </c>
      <c r="R360" t="b">
        <f t="shared" ca="1" si="44"/>
        <v>1</v>
      </c>
      <c r="S360" t="str">
        <f t="shared" ca="1" si="45"/>
        <v/>
      </c>
      <c r="T360" t="e">
        <f ca="1">_xlfn.XLOOKUP(P360,'Depression Treatment'!A$2:A$33,'Depression Treatment'!I$2:I$33,0)*S360</f>
        <v>#N/A</v>
      </c>
      <c r="U360">
        <f>IF(LEFT('Survey Data'!I360,8)="Employed",1,0)</f>
        <v>0</v>
      </c>
      <c r="V360" s="33" t="e">
        <f ca="1">S360*(U360*(T360*VLOOKUP(N360,'Depression Treatment'!F$38:I$41,3,FALSE)+(1-T360)*VLOOKUP(N360,'Depression Treatment'!F$38:I$41,4,FALSE))+(1-U360)*(T360*VLOOKUP(N360,'Depression Treatment'!F$43:I$46,3,FALSE)+(1-T360)*VLOOKUP(N360,'Depression Treatment'!F$43:I$46,4,FALSE)))</f>
        <v>#VALUE!</v>
      </c>
      <c r="W360" s="33">
        <f t="shared" ca="1" si="46"/>
        <v>0</v>
      </c>
    </row>
    <row r="361" spans="1:23" x14ac:dyDescent="0.3">
      <c r="A361">
        <f t="shared" si="47"/>
        <v>359</v>
      </c>
      <c r="B361" s="15" t="str">
        <f ca="1">_xlfn.XLOOKUP(OFFSET('Survey Data'!$A$2,A361,0),Key!A$2:A$5,Key!B$2:B$5,"")</f>
        <v/>
      </c>
      <c r="C361" s="15">
        <f ca="1">_xlfn.XLOOKUP(OFFSET('Survey Data'!B$2,$A361,0),Key!$D$2:$D$6,Key!$E$2:$E$6,-25)</f>
        <v>-25</v>
      </c>
      <c r="D361" s="15">
        <f ca="1">_xlfn.XLOOKUP(OFFSET('Survey Data'!C$2,$A361,0),Key!$D$2:$D$6,Key!$E$2:$E$6,-25)</f>
        <v>-25</v>
      </c>
      <c r="E361" s="15">
        <f ca="1">_xlfn.XLOOKUP(OFFSET('Survey Data'!D$2,$A361,0),Key!$D$2:$D$6,Key!$E$2:$E$6,-25)</f>
        <v>-25</v>
      </c>
      <c r="F361" s="15">
        <f ca="1">_xlfn.XLOOKUP(OFFSET('Survey Data'!E$2,$A361,0),Key!$D$2:$D$6,Key!$E$2:$E$6,-25)</f>
        <v>-25</v>
      </c>
      <c r="G361" s="15">
        <f ca="1">_xlfn.XLOOKUP(OFFSET('Survey Data'!F$2,$A361,0),Key!$D$2:$D$6,Key!$E$2:$E$6,-25)</f>
        <v>-25</v>
      </c>
      <c r="H361" s="15">
        <f ca="1">_xlfn.XLOOKUP(OFFSET('Survey Data'!G$2,$A361,0),Key!$D$2:$D$6,Key!$E$2:$E$6,-25)</f>
        <v>-25</v>
      </c>
      <c r="I361" s="15">
        <f ca="1">OFFSET('Survey Data'!$H$2,A361,0)</f>
        <v>0</v>
      </c>
      <c r="J361" s="15" t="str">
        <f ca="1">_xlfn.XLOOKUP(OFFSET('Survey Data'!$R$2,A361,0),Key!$G$2:$G$3,Key!$H$2:$H$3,"")</f>
        <v/>
      </c>
      <c r="L361">
        <f t="shared" ca="1" si="40"/>
        <v>-150</v>
      </c>
      <c r="M361">
        <f t="shared" ca="1" si="41"/>
        <v>0</v>
      </c>
      <c r="N361" t="e">
        <f ca="1">VLOOKUP(M361,Key!J$2:K$101,2,FALSE)</f>
        <v>#N/A</v>
      </c>
      <c r="O361" t="e" cm="1">
        <f t="array" ref="O361">_xlfn.IFS(COUNTIF('Survey Data'!J361:P361,"Yes")&gt;1,4,'Survey Data'!P361="Yes",1,'Survey Data'!L361="Yes",2,'Survey Data'!M361="Yes",3,'Survey Data'!J361="Yes",4,'Survey Data'!K361="Yes",4,'Survey Data'!N361="Yes",4)</f>
        <v>#N/A</v>
      </c>
      <c r="P361" t="e">
        <f t="shared" ca="1" si="42"/>
        <v>#N/A</v>
      </c>
      <c r="Q361">
        <f t="shared" ca="1" si="43"/>
        <v>1</v>
      </c>
      <c r="R361" t="b">
        <f t="shared" ca="1" si="44"/>
        <v>1</v>
      </c>
      <c r="S361" t="str">
        <f t="shared" ca="1" si="45"/>
        <v/>
      </c>
      <c r="T361" t="e">
        <f ca="1">_xlfn.XLOOKUP(P361,'Depression Treatment'!A$2:A$33,'Depression Treatment'!I$2:I$33,0)*S361</f>
        <v>#N/A</v>
      </c>
      <c r="U361">
        <f>IF(LEFT('Survey Data'!I361,8)="Employed",1,0)</f>
        <v>0</v>
      </c>
      <c r="V361" s="33" t="e">
        <f ca="1">S361*(U361*(T361*VLOOKUP(N361,'Depression Treatment'!F$38:I$41,3,FALSE)+(1-T361)*VLOOKUP(N361,'Depression Treatment'!F$38:I$41,4,FALSE))+(1-U361)*(T361*VLOOKUP(N361,'Depression Treatment'!F$43:I$46,3,FALSE)+(1-T361)*VLOOKUP(N361,'Depression Treatment'!F$43:I$46,4,FALSE)))</f>
        <v>#VALUE!</v>
      </c>
      <c r="W361" s="33">
        <f t="shared" ca="1" si="46"/>
        <v>0</v>
      </c>
    </row>
    <row r="362" spans="1:23" x14ac:dyDescent="0.3">
      <c r="A362">
        <f t="shared" si="47"/>
        <v>360</v>
      </c>
      <c r="B362" s="15" t="str">
        <f ca="1">_xlfn.XLOOKUP(OFFSET('Survey Data'!$A$2,A362,0),Key!A$2:A$5,Key!B$2:B$5,"")</f>
        <v/>
      </c>
      <c r="C362" s="15">
        <f ca="1">_xlfn.XLOOKUP(OFFSET('Survey Data'!B$2,$A362,0),Key!$D$2:$D$6,Key!$E$2:$E$6,-25)</f>
        <v>-25</v>
      </c>
      <c r="D362" s="15">
        <f ca="1">_xlfn.XLOOKUP(OFFSET('Survey Data'!C$2,$A362,0),Key!$D$2:$D$6,Key!$E$2:$E$6,-25)</f>
        <v>-25</v>
      </c>
      <c r="E362" s="15">
        <f ca="1">_xlfn.XLOOKUP(OFFSET('Survey Data'!D$2,$A362,0),Key!$D$2:$D$6,Key!$E$2:$E$6,-25)</f>
        <v>-25</v>
      </c>
      <c r="F362" s="15">
        <f ca="1">_xlfn.XLOOKUP(OFFSET('Survey Data'!E$2,$A362,0),Key!$D$2:$D$6,Key!$E$2:$E$6,-25)</f>
        <v>-25</v>
      </c>
      <c r="G362" s="15">
        <f ca="1">_xlfn.XLOOKUP(OFFSET('Survey Data'!F$2,$A362,0),Key!$D$2:$D$6,Key!$E$2:$E$6,-25)</f>
        <v>-25</v>
      </c>
      <c r="H362" s="15">
        <f ca="1">_xlfn.XLOOKUP(OFFSET('Survey Data'!G$2,$A362,0),Key!$D$2:$D$6,Key!$E$2:$E$6,-25)</f>
        <v>-25</v>
      </c>
      <c r="I362" s="15">
        <f ca="1">OFFSET('Survey Data'!$H$2,A362,0)</f>
        <v>0</v>
      </c>
      <c r="J362" s="15" t="str">
        <f ca="1">_xlfn.XLOOKUP(OFFSET('Survey Data'!$R$2,A362,0),Key!$G$2:$G$3,Key!$H$2:$H$3,"")</f>
        <v/>
      </c>
      <c r="L362">
        <f t="shared" ca="1" si="40"/>
        <v>-150</v>
      </c>
      <c r="M362">
        <f t="shared" ca="1" si="41"/>
        <v>0</v>
      </c>
      <c r="N362" t="e">
        <f ca="1">VLOOKUP(M362,Key!J$2:K$101,2,FALSE)</f>
        <v>#N/A</v>
      </c>
      <c r="O362" t="e" cm="1">
        <f t="array" ref="O362">_xlfn.IFS(COUNTIF('Survey Data'!J362:P362,"Yes")&gt;1,4,'Survey Data'!P362="Yes",1,'Survey Data'!L362="Yes",2,'Survey Data'!M362="Yes",3,'Survey Data'!J362="Yes",4,'Survey Data'!K362="Yes",4,'Survey Data'!N362="Yes",4)</f>
        <v>#N/A</v>
      </c>
      <c r="P362" t="e">
        <f t="shared" ca="1" si="42"/>
        <v>#N/A</v>
      </c>
      <c r="Q362">
        <f t="shared" ca="1" si="43"/>
        <v>1</v>
      </c>
      <c r="R362" t="b">
        <f t="shared" ca="1" si="44"/>
        <v>1</v>
      </c>
      <c r="S362" t="str">
        <f t="shared" ca="1" si="45"/>
        <v/>
      </c>
      <c r="T362" t="e">
        <f ca="1">_xlfn.XLOOKUP(P362,'Depression Treatment'!A$2:A$33,'Depression Treatment'!I$2:I$33,0)*S362</f>
        <v>#N/A</v>
      </c>
      <c r="U362">
        <f>IF(LEFT('Survey Data'!I362,8)="Employed",1,0)</f>
        <v>0</v>
      </c>
      <c r="V362" s="33" t="e">
        <f ca="1">S362*(U362*(T362*VLOOKUP(N362,'Depression Treatment'!F$38:I$41,3,FALSE)+(1-T362)*VLOOKUP(N362,'Depression Treatment'!F$38:I$41,4,FALSE))+(1-U362)*(T362*VLOOKUP(N362,'Depression Treatment'!F$43:I$46,3,FALSE)+(1-T362)*VLOOKUP(N362,'Depression Treatment'!F$43:I$46,4,FALSE)))</f>
        <v>#VALUE!</v>
      </c>
      <c r="W362" s="33">
        <f t="shared" ca="1" si="46"/>
        <v>0</v>
      </c>
    </row>
    <row r="363" spans="1:23" x14ac:dyDescent="0.3">
      <c r="A363">
        <f t="shared" si="47"/>
        <v>361</v>
      </c>
      <c r="B363" s="15" t="str">
        <f ca="1">_xlfn.XLOOKUP(OFFSET('Survey Data'!$A$2,A363,0),Key!A$2:A$5,Key!B$2:B$5,"")</f>
        <v/>
      </c>
      <c r="C363" s="15">
        <f ca="1">_xlfn.XLOOKUP(OFFSET('Survey Data'!B$2,$A363,0),Key!$D$2:$D$6,Key!$E$2:$E$6,-25)</f>
        <v>-25</v>
      </c>
      <c r="D363" s="15">
        <f ca="1">_xlfn.XLOOKUP(OFFSET('Survey Data'!C$2,$A363,0),Key!$D$2:$D$6,Key!$E$2:$E$6,-25)</f>
        <v>-25</v>
      </c>
      <c r="E363" s="15">
        <f ca="1">_xlfn.XLOOKUP(OFFSET('Survey Data'!D$2,$A363,0),Key!$D$2:$D$6,Key!$E$2:$E$6,-25)</f>
        <v>-25</v>
      </c>
      <c r="F363" s="15">
        <f ca="1">_xlfn.XLOOKUP(OFFSET('Survey Data'!E$2,$A363,0),Key!$D$2:$D$6,Key!$E$2:$E$6,-25)</f>
        <v>-25</v>
      </c>
      <c r="G363" s="15">
        <f ca="1">_xlfn.XLOOKUP(OFFSET('Survey Data'!F$2,$A363,0),Key!$D$2:$D$6,Key!$E$2:$E$6,-25)</f>
        <v>-25</v>
      </c>
      <c r="H363" s="15">
        <f ca="1">_xlfn.XLOOKUP(OFFSET('Survey Data'!G$2,$A363,0),Key!$D$2:$D$6,Key!$E$2:$E$6,-25)</f>
        <v>-25</v>
      </c>
      <c r="I363" s="15">
        <f ca="1">OFFSET('Survey Data'!$H$2,A363,0)</f>
        <v>0</v>
      </c>
      <c r="J363" s="15" t="str">
        <f ca="1">_xlfn.XLOOKUP(OFFSET('Survey Data'!$R$2,A363,0),Key!$G$2:$G$3,Key!$H$2:$H$3,"")</f>
        <v/>
      </c>
      <c r="L363">
        <f t="shared" ca="1" si="40"/>
        <v>-150</v>
      </c>
      <c r="M363">
        <f t="shared" ca="1" si="41"/>
        <v>0</v>
      </c>
      <c r="N363" t="e">
        <f ca="1">VLOOKUP(M363,Key!J$2:K$101,2,FALSE)</f>
        <v>#N/A</v>
      </c>
      <c r="O363" t="e" cm="1">
        <f t="array" ref="O363">_xlfn.IFS(COUNTIF('Survey Data'!J363:P363,"Yes")&gt;1,4,'Survey Data'!P363="Yes",1,'Survey Data'!L363="Yes",2,'Survey Data'!M363="Yes",3,'Survey Data'!J363="Yes",4,'Survey Data'!K363="Yes",4,'Survey Data'!N363="Yes",4)</f>
        <v>#N/A</v>
      </c>
      <c r="P363" t="e">
        <f t="shared" ca="1" si="42"/>
        <v>#N/A</v>
      </c>
      <c r="Q363">
        <f t="shared" ca="1" si="43"/>
        <v>1</v>
      </c>
      <c r="R363" t="b">
        <f t="shared" ca="1" si="44"/>
        <v>1</v>
      </c>
      <c r="S363" t="str">
        <f t="shared" ca="1" si="45"/>
        <v/>
      </c>
      <c r="T363" t="e">
        <f ca="1">_xlfn.XLOOKUP(P363,'Depression Treatment'!A$2:A$33,'Depression Treatment'!I$2:I$33,0)*S363</f>
        <v>#N/A</v>
      </c>
      <c r="U363">
        <f>IF(LEFT('Survey Data'!I363,8)="Employed",1,0)</f>
        <v>0</v>
      </c>
      <c r="V363" s="33" t="e">
        <f ca="1">S363*(U363*(T363*VLOOKUP(N363,'Depression Treatment'!F$38:I$41,3,FALSE)+(1-T363)*VLOOKUP(N363,'Depression Treatment'!F$38:I$41,4,FALSE))+(1-U363)*(T363*VLOOKUP(N363,'Depression Treatment'!F$43:I$46,3,FALSE)+(1-T363)*VLOOKUP(N363,'Depression Treatment'!F$43:I$46,4,FALSE)))</f>
        <v>#VALUE!</v>
      </c>
      <c r="W363" s="33">
        <f t="shared" ca="1" si="46"/>
        <v>0</v>
      </c>
    </row>
    <row r="364" spans="1:23" x14ac:dyDescent="0.3">
      <c r="A364">
        <f t="shared" si="47"/>
        <v>362</v>
      </c>
      <c r="B364" s="15" t="str">
        <f ca="1">_xlfn.XLOOKUP(OFFSET('Survey Data'!$A$2,A364,0),Key!A$2:A$5,Key!B$2:B$5,"")</f>
        <v/>
      </c>
      <c r="C364" s="15">
        <f ca="1">_xlfn.XLOOKUP(OFFSET('Survey Data'!B$2,$A364,0),Key!$D$2:$D$6,Key!$E$2:$E$6,-25)</f>
        <v>-25</v>
      </c>
      <c r="D364" s="15">
        <f ca="1">_xlfn.XLOOKUP(OFFSET('Survey Data'!C$2,$A364,0),Key!$D$2:$D$6,Key!$E$2:$E$6,-25)</f>
        <v>-25</v>
      </c>
      <c r="E364" s="15">
        <f ca="1">_xlfn.XLOOKUP(OFFSET('Survey Data'!D$2,$A364,0),Key!$D$2:$D$6,Key!$E$2:$E$6,-25)</f>
        <v>-25</v>
      </c>
      <c r="F364" s="15">
        <f ca="1">_xlfn.XLOOKUP(OFFSET('Survey Data'!E$2,$A364,0),Key!$D$2:$D$6,Key!$E$2:$E$6,-25)</f>
        <v>-25</v>
      </c>
      <c r="G364" s="15">
        <f ca="1">_xlfn.XLOOKUP(OFFSET('Survey Data'!F$2,$A364,0),Key!$D$2:$D$6,Key!$E$2:$E$6,-25)</f>
        <v>-25</v>
      </c>
      <c r="H364" s="15">
        <f ca="1">_xlfn.XLOOKUP(OFFSET('Survey Data'!G$2,$A364,0),Key!$D$2:$D$6,Key!$E$2:$E$6,-25)</f>
        <v>-25</v>
      </c>
      <c r="I364" s="15">
        <f ca="1">OFFSET('Survey Data'!$H$2,A364,0)</f>
        <v>0</v>
      </c>
      <c r="J364" s="15" t="str">
        <f ca="1">_xlfn.XLOOKUP(OFFSET('Survey Data'!$R$2,A364,0),Key!$G$2:$G$3,Key!$H$2:$H$3,"")</f>
        <v/>
      </c>
      <c r="L364">
        <f t="shared" ca="1" si="40"/>
        <v>-150</v>
      </c>
      <c r="M364">
        <f t="shared" ca="1" si="41"/>
        <v>0</v>
      </c>
      <c r="N364" t="e">
        <f ca="1">VLOOKUP(M364,Key!J$2:K$101,2,FALSE)</f>
        <v>#N/A</v>
      </c>
      <c r="O364" t="e" cm="1">
        <f t="array" ref="O364">_xlfn.IFS(COUNTIF('Survey Data'!J364:P364,"Yes")&gt;1,4,'Survey Data'!P364="Yes",1,'Survey Data'!L364="Yes",2,'Survey Data'!M364="Yes",3,'Survey Data'!J364="Yes",4,'Survey Data'!K364="Yes",4,'Survey Data'!N364="Yes",4)</f>
        <v>#N/A</v>
      </c>
      <c r="P364" t="e">
        <f t="shared" ca="1" si="42"/>
        <v>#N/A</v>
      </c>
      <c r="Q364">
        <f t="shared" ca="1" si="43"/>
        <v>1</v>
      </c>
      <c r="R364" t="b">
        <f t="shared" ca="1" si="44"/>
        <v>1</v>
      </c>
      <c r="S364" t="str">
        <f t="shared" ca="1" si="45"/>
        <v/>
      </c>
      <c r="T364" t="e">
        <f ca="1">_xlfn.XLOOKUP(P364,'Depression Treatment'!A$2:A$33,'Depression Treatment'!I$2:I$33,0)*S364</f>
        <v>#N/A</v>
      </c>
      <c r="U364">
        <f>IF(LEFT('Survey Data'!I364,8)="Employed",1,0)</f>
        <v>0</v>
      </c>
      <c r="V364" s="33" t="e">
        <f ca="1">S364*(U364*(T364*VLOOKUP(N364,'Depression Treatment'!F$38:I$41,3,FALSE)+(1-T364)*VLOOKUP(N364,'Depression Treatment'!F$38:I$41,4,FALSE))+(1-U364)*(T364*VLOOKUP(N364,'Depression Treatment'!F$43:I$46,3,FALSE)+(1-T364)*VLOOKUP(N364,'Depression Treatment'!F$43:I$46,4,FALSE)))</f>
        <v>#VALUE!</v>
      </c>
      <c r="W364" s="33">
        <f t="shared" ca="1" si="46"/>
        <v>0</v>
      </c>
    </row>
    <row r="365" spans="1:23" x14ac:dyDescent="0.3">
      <c r="A365">
        <f t="shared" si="47"/>
        <v>363</v>
      </c>
      <c r="B365" s="15" t="str">
        <f ca="1">_xlfn.XLOOKUP(OFFSET('Survey Data'!$A$2,A365,0),Key!A$2:A$5,Key!B$2:B$5,"")</f>
        <v/>
      </c>
      <c r="C365" s="15">
        <f ca="1">_xlfn.XLOOKUP(OFFSET('Survey Data'!B$2,$A365,0),Key!$D$2:$D$6,Key!$E$2:$E$6,-25)</f>
        <v>-25</v>
      </c>
      <c r="D365" s="15">
        <f ca="1">_xlfn.XLOOKUP(OFFSET('Survey Data'!C$2,$A365,0),Key!$D$2:$D$6,Key!$E$2:$E$6,-25)</f>
        <v>-25</v>
      </c>
      <c r="E365" s="15">
        <f ca="1">_xlfn.XLOOKUP(OFFSET('Survey Data'!D$2,$A365,0),Key!$D$2:$D$6,Key!$E$2:$E$6,-25)</f>
        <v>-25</v>
      </c>
      <c r="F365" s="15">
        <f ca="1">_xlfn.XLOOKUP(OFFSET('Survey Data'!E$2,$A365,0),Key!$D$2:$D$6,Key!$E$2:$E$6,-25)</f>
        <v>-25</v>
      </c>
      <c r="G365" s="15">
        <f ca="1">_xlfn.XLOOKUP(OFFSET('Survey Data'!F$2,$A365,0),Key!$D$2:$D$6,Key!$E$2:$E$6,-25)</f>
        <v>-25</v>
      </c>
      <c r="H365" s="15">
        <f ca="1">_xlfn.XLOOKUP(OFFSET('Survey Data'!G$2,$A365,0),Key!$D$2:$D$6,Key!$E$2:$E$6,-25)</f>
        <v>-25</v>
      </c>
      <c r="I365" s="15">
        <f ca="1">OFFSET('Survey Data'!$H$2,A365,0)</f>
        <v>0</v>
      </c>
      <c r="J365" s="15" t="str">
        <f ca="1">_xlfn.XLOOKUP(OFFSET('Survey Data'!$R$2,A365,0),Key!$G$2:$G$3,Key!$H$2:$H$3,"")</f>
        <v/>
      </c>
      <c r="L365">
        <f t="shared" ca="1" si="40"/>
        <v>-150</v>
      </c>
      <c r="M365">
        <f t="shared" ca="1" si="41"/>
        <v>0</v>
      </c>
      <c r="N365" t="e">
        <f ca="1">VLOOKUP(M365,Key!J$2:K$101,2,FALSE)</f>
        <v>#N/A</v>
      </c>
      <c r="O365" t="e" cm="1">
        <f t="array" ref="O365">_xlfn.IFS(COUNTIF('Survey Data'!J365:P365,"Yes")&gt;1,4,'Survey Data'!P365="Yes",1,'Survey Data'!L365="Yes",2,'Survey Data'!M365="Yes",3,'Survey Data'!J365="Yes",4,'Survey Data'!K365="Yes",4,'Survey Data'!N365="Yes",4)</f>
        <v>#N/A</v>
      </c>
      <c r="P365" t="e">
        <f t="shared" ca="1" si="42"/>
        <v>#N/A</v>
      </c>
      <c r="Q365">
        <f t="shared" ca="1" si="43"/>
        <v>1</v>
      </c>
      <c r="R365" t="b">
        <f t="shared" ca="1" si="44"/>
        <v>1</v>
      </c>
      <c r="S365" t="str">
        <f t="shared" ca="1" si="45"/>
        <v/>
      </c>
      <c r="T365" t="e">
        <f ca="1">_xlfn.XLOOKUP(P365,'Depression Treatment'!A$2:A$33,'Depression Treatment'!I$2:I$33,0)*S365</f>
        <v>#N/A</v>
      </c>
      <c r="U365">
        <f>IF(LEFT('Survey Data'!I365,8)="Employed",1,0)</f>
        <v>0</v>
      </c>
      <c r="V365" s="33" t="e">
        <f ca="1">S365*(U365*(T365*VLOOKUP(N365,'Depression Treatment'!F$38:I$41,3,FALSE)+(1-T365)*VLOOKUP(N365,'Depression Treatment'!F$38:I$41,4,FALSE))+(1-U365)*(T365*VLOOKUP(N365,'Depression Treatment'!F$43:I$46,3,FALSE)+(1-T365)*VLOOKUP(N365,'Depression Treatment'!F$43:I$46,4,FALSE)))</f>
        <v>#VALUE!</v>
      </c>
      <c r="W365" s="33">
        <f t="shared" ca="1" si="46"/>
        <v>0</v>
      </c>
    </row>
    <row r="366" spans="1:23" x14ac:dyDescent="0.3">
      <c r="A366">
        <f t="shared" si="47"/>
        <v>364</v>
      </c>
      <c r="B366" s="15" t="str">
        <f ca="1">_xlfn.XLOOKUP(OFFSET('Survey Data'!$A$2,A366,0),Key!A$2:A$5,Key!B$2:B$5,"")</f>
        <v/>
      </c>
      <c r="C366" s="15">
        <f ca="1">_xlfn.XLOOKUP(OFFSET('Survey Data'!B$2,$A366,0),Key!$D$2:$D$6,Key!$E$2:$E$6,-25)</f>
        <v>-25</v>
      </c>
      <c r="D366" s="15">
        <f ca="1">_xlfn.XLOOKUP(OFFSET('Survey Data'!C$2,$A366,0),Key!$D$2:$D$6,Key!$E$2:$E$6,-25)</f>
        <v>-25</v>
      </c>
      <c r="E366" s="15">
        <f ca="1">_xlfn.XLOOKUP(OFFSET('Survey Data'!D$2,$A366,0),Key!$D$2:$D$6,Key!$E$2:$E$6,-25)</f>
        <v>-25</v>
      </c>
      <c r="F366" s="15">
        <f ca="1">_xlfn.XLOOKUP(OFFSET('Survey Data'!E$2,$A366,0),Key!$D$2:$D$6,Key!$E$2:$E$6,-25)</f>
        <v>-25</v>
      </c>
      <c r="G366" s="15">
        <f ca="1">_xlfn.XLOOKUP(OFFSET('Survey Data'!F$2,$A366,0),Key!$D$2:$D$6,Key!$E$2:$E$6,-25)</f>
        <v>-25</v>
      </c>
      <c r="H366" s="15">
        <f ca="1">_xlfn.XLOOKUP(OFFSET('Survey Data'!G$2,$A366,0),Key!$D$2:$D$6,Key!$E$2:$E$6,-25)</f>
        <v>-25</v>
      </c>
      <c r="I366" s="15">
        <f ca="1">OFFSET('Survey Data'!$H$2,A366,0)</f>
        <v>0</v>
      </c>
      <c r="J366" s="15" t="str">
        <f ca="1">_xlfn.XLOOKUP(OFFSET('Survey Data'!$R$2,A366,0),Key!$G$2:$G$3,Key!$H$2:$H$3,"")</f>
        <v/>
      </c>
      <c r="L366">
        <f t="shared" ca="1" si="40"/>
        <v>-150</v>
      </c>
      <c r="M366">
        <f t="shared" ca="1" si="41"/>
        <v>0</v>
      </c>
      <c r="N366" t="e">
        <f ca="1">VLOOKUP(M366,Key!J$2:K$101,2,FALSE)</f>
        <v>#N/A</v>
      </c>
      <c r="O366" t="e" cm="1">
        <f t="array" ref="O366">_xlfn.IFS(COUNTIF('Survey Data'!J366:P366,"Yes")&gt;1,4,'Survey Data'!P366="Yes",1,'Survey Data'!L366="Yes",2,'Survey Data'!M366="Yes",3,'Survey Data'!J366="Yes",4,'Survey Data'!K366="Yes",4,'Survey Data'!N366="Yes",4)</f>
        <v>#N/A</v>
      </c>
      <c r="P366" t="e">
        <f t="shared" ca="1" si="42"/>
        <v>#N/A</v>
      </c>
      <c r="Q366">
        <f t="shared" ca="1" si="43"/>
        <v>1</v>
      </c>
      <c r="R366" t="b">
        <f t="shared" ca="1" si="44"/>
        <v>1</v>
      </c>
      <c r="S366" t="str">
        <f t="shared" ca="1" si="45"/>
        <v/>
      </c>
      <c r="T366" t="e">
        <f ca="1">_xlfn.XLOOKUP(P366,'Depression Treatment'!A$2:A$33,'Depression Treatment'!I$2:I$33,0)*S366</f>
        <v>#N/A</v>
      </c>
      <c r="U366">
        <f>IF(LEFT('Survey Data'!I366,8)="Employed",1,0)</f>
        <v>0</v>
      </c>
      <c r="V366" s="33" t="e">
        <f ca="1">S366*(U366*(T366*VLOOKUP(N366,'Depression Treatment'!F$38:I$41,3,FALSE)+(1-T366)*VLOOKUP(N366,'Depression Treatment'!F$38:I$41,4,FALSE))+(1-U366)*(T366*VLOOKUP(N366,'Depression Treatment'!F$43:I$46,3,FALSE)+(1-T366)*VLOOKUP(N366,'Depression Treatment'!F$43:I$46,4,FALSE)))</f>
        <v>#VALUE!</v>
      </c>
      <c r="W366" s="33">
        <f t="shared" ca="1" si="46"/>
        <v>0</v>
      </c>
    </row>
    <row r="367" spans="1:23" x14ac:dyDescent="0.3">
      <c r="A367">
        <f t="shared" si="47"/>
        <v>365</v>
      </c>
      <c r="B367" s="15" t="str">
        <f ca="1">_xlfn.XLOOKUP(OFFSET('Survey Data'!$A$2,A367,0),Key!A$2:A$5,Key!B$2:B$5,"")</f>
        <v/>
      </c>
      <c r="C367" s="15">
        <f ca="1">_xlfn.XLOOKUP(OFFSET('Survey Data'!B$2,$A367,0),Key!$D$2:$D$6,Key!$E$2:$E$6,-25)</f>
        <v>-25</v>
      </c>
      <c r="D367" s="15">
        <f ca="1">_xlfn.XLOOKUP(OFFSET('Survey Data'!C$2,$A367,0),Key!$D$2:$D$6,Key!$E$2:$E$6,-25)</f>
        <v>-25</v>
      </c>
      <c r="E367" s="15">
        <f ca="1">_xlfn.XLOOKUP(OFFSET('Survey Data'!D$2,$A367,0),Key!$D$2:$D$6,Key!$E$2:$E$6,-25)</f>
        <v>-25</v>
      </c>
      <c r="F367" s="15">
        <f ca="1">_xlfn.XLOOKUP(OFFSET('Survey Data'!E$2,$A367,0),Key!$D$2:$D$6,Key!$E$2:$E$6,-25)</f>
        <v>-25</v>
      </c>
      <c r="G367" s="15">
        <f ca="1">_xlfn.XLOOKUP(OFFSET('Survey Data'!F$2,$A367,0),Key!$D$2:$D$6,Key!$E$2:$E$6,-25)</f>
        <v>-25</v>
      </c>
      <c r="H367" s="15">
        <f ca="1">_xlfn.XLOOKUP(OFFSET('Survey Data'!G$2,$A367,0),Key!$D$2:$D$6,Key!$E$2:$E$6,-25)</f>
        <v>-25</v>
      </c>
      <c r="I367" s="15">
        <f ca="1">OFFSET('Survey Data'!$H$2,A367,0)</f>
        <v>0</v>
      </c>
      <c r="J367" s="15" t="str">
        <f ca="1">_xlfn.XLOOKUP(OFFSET('Survey Data'!$R$2,A367,0),Key!$G$2:$G$3,Key!$H$2:$H$3,"")</f>
        <v/>
      </c>
      <c r="L367">
        <f t="shared" ca="1" si="40"/>
        <v>-150</v>
      </c>
      <c r="M367">
        <f t="shared" ca="1" si="41"/>
        <v>0</v>
      </c>
      <c r="N367" t="e">
        <f ca="1">VLOOKUP(M367,Key!J$2:K$101,2,FALSE)</f>
        <v>#N/A</v>
      </c>
      <c r="O367" t="e" cm="1">
        <f t="array" ref="O367">_xlfn.IFS(COUNTIF('Survey Data'!J367:P367,"Yes")&gt;1,4,'Survey Data'!P367="Yes",1,'Survey Data'!L367="Yes",2,'Survey Data'!M367="Yes",3,'Survey Data'!J367="Yes",4,'Survey Data'!K367="Yes",4,'Survey Data'!N367="Yes",4)</f>
        <v>#N/A</v>
      </c>
      <c r="P367" t="e">
        <f t="shared" ca="1" si="42"/>
        <v>#N/A</v>
      </c>
      <c r="Q367">
        <f t="shared" ca="1" si="43"/>
        <v>1</v>
      </c>
      <c r="R367" t="b">
        <f t="shared" ca="1" si="44"/>
        <v>1</v>
      </c>
      <c r="S367" t="str">
        <f t="shared" ca="1" si="45"/>
        <v/>
      </c>
      <c r="T367" t="e">
        <f ca="1">_xlfn.XLOOKUP(P367,'Depression Treatment'!A$2:A$33,'Depression Treatment'!I$2:I$33,0)*S367</f>
        <v>#N/A</v>
      </c>
      <c r="U367">
        <f>IF(LEFT('Survey Data'!I367,8)="Employed",1,0)</f>
        <v>0</v>
      </c>
      <c r="V367" s="33" t="e">
        <f ca="1">S367*(U367*(T367*VLOOKUP(N367,'Depression Treatment'!F$38:I$41,3,FALSE)+(1-T367)*VLOOKUP(N367,'Depression Treatment'!F$38:I$41,4,FALSE))+(1-U367)*(T367*VLOOKUP(N367,'Depression Treatment'!F$43:I$46,3,FALSE)+(1-T367)*VLOOKUP(N367,'Depression Treatment'!F$43:I$46,4,FALSE)))</f>
        <v>#VALUE!</v>
      </c>
      <c r="W367" s="33">
        <f t="shared" ca="1" si="46"/>
        <v>0</v>
      </c>
    </row>
    <row r="368" spans="1:23" x14ac:dyDescent="0.3">
      <c r="A368">
        <f t="shared" si="47"/>
        <v>366</v>
      </c>
      <c r="B368" s="15" t="str">
        <f ca="1">_xlfn.XLOOKUP(OFFSET('Survey Data'!$A$2,A368,0),Key!A$2:A$5,Key!B$2:B$5,"")</f>
        <v/>
      </c>
      <c r="C368" s="15">
        <f ca="1">_xlfn.XLOOKUP(OFFSET('Survey Data'!B$2,$A368,0),Key!$D$2:$D$6,Key!$E$2:$E$6,-25)</f>
        <v>-25</v>
      </c>
      <c r="D368" s="15">
        <f ca="1">_xlfn.XLOOKUP(OFFSET('Survey Data'!C$2,$A368,0),Key!$D$2:$D$6,Key!$E$2:$E$6,-25)</f>
        <v>-25</v>
      </c>
      <c r="E368" s="15">
        <f ca="1">_xlfn.XLOOKUP(OFFSET('Survey Data'!D$2,$A368,0),Key!$D$2:$D$6,Key!$E$2:$E$6,-25)</f>
        <v>-25</v>
      </c>
      <c r="F368" s="15">
        <f ca="1">_xlfn.XLOOKUP(OFFSET('Survey Data'!E$2,$A368,0),Key!$D$2:$D$6,Key!$E$2:$E$6,-25)</f>
        <v>-25</v>
      </c>
      <c r="G368" s="15">
        <f ca="1">_xlfn.XLOOKUP(OFFSET('Survey Data'!F$2,$A368,0),Key!$D$2:$D$6,Key!$E$2:$E$6,-25)</f>
        <v>-25</v>
      </c>
      <c r="H368" s="15">
        <f ca="1">_xlfn.XLOOKUP(OFFSET('Survey Data'!G$2,$A368,0),Key!$D$2:$D$6,Key!$E$2:$E$6,-25)</f>
        <v>-25</v>
      </c>
      <c r="I368" s="15">
        <f ca="1">OFFSET('Survey Data'!$H$2,A368,0)</f>
        <v>0</v>
      </c>
      <c r="J368" s="15" t="str">
        <f ca="1">_xlfn.XLOOKUP(OFFSET('Survey Data'!$R$2,A368,0),Key!$G$2:$G$3,Key!$H$2:$H$3,"")</f>
        <v/>
      </c>
      <c r="L368">
        <f t="shared" ca="1" si="40"/>
        <v>-150</v>
      </c>
      <c r="M368">
        <f t="shared" ca="1" si="41"/>
        <v>0</v>
      </c>
      <c r="N368" t="e">
        <f ca="1">VLOOKUP(M368,Key!J$2:K$101,2,FALSE)</f>
        <v>#N/A</v>
      </c>
      <c r="O368" t="e" cm="1">
        <f t="array" ref="O368">_xlfn.IFS(COUNTIF('Survey Data'!J368:P368,"Yes")&gt;1,4,'Survey Data'!P368="Yes",1,'Survey Data'!L368="Yes",2,'Survey Data'!M368="Yes",3,'Survey Data'!J368="Yes",4,'Survey Data'!K368="Yes",4,'Survey Data'!N368="Yes",4)</f>
        <v>#N/A</v>
      </c>
      <c r="P368" t="e">
        <f t="shared" ca="1" si="42"/>
        <v>#N/A</v>
      </c>
      <c r="Q368">
        <f t="shared" ca="1" si="43"/>
        <v>1</v>
      </c>
      <c r="R368" t="b">
        <f t="shared" ca="1" si="44"/>
        <v>1</v>
      </c>
      <c r="S368" t="str">
        <f t="shared" ca="1" si="45"/>
        <v/>
      </c>
      <c r="T368" t="e">
        <f ca="1">_xlfn.XLOOKUP(P368,'Depression Treatment'!A$2:A$33,'Depression Treatment'!I$2:I$33,0)*S368</f>
        <v>#N/A</v>
      </c>
      <c r="U368">
        <f>IF(LEFT('Survey Data'!I368,8)="Employed",1,0)</f>
        <v>0</v>
      </c>
      <c r="V368" s="33" t="e">
        <f ca="1">S368*(U368*(T368*VLOOKUP(N368,'Depression Treatment'!F$38:I$41,3,FALSE)+(1-T368)*VLOOKUP(N368,'Depression Treatment'!F$38:I$41,4,FALSE))+(1-U368)*(T368*VLOOKUP(N368,'Depression Treatment'!F$43:I$46,3,FALSE)+(1-T368)*VLOOKUP(N368,'Depression Treatment'!F$43:I$46,4,FALSE)))</f>
        <v>#VALUE!</v>
      </c>
      <c r="W368" s="33">
        <f t="shared" ca="1" si="46"/>
        <v>0</v>
      </c>
    </row>
    <row r="369" spans="1:23" x14ac:dyDescent="0.3">
      <c r="A369">
        <f t="shared" si="47"/>
        <v>367</v>
      </c>
      <c r="B369" s="15" t="str">
        <f ca="1">_xlfn.XLOOKUP(OFFSET('Survey Data'!$A$2,A369,0),Key!A$2:A$5,Key!B$2:B$5,"")</f>
        <v/>
      </c>
      <c r="C369" s="15">
        <f ca="1">_xlfn.XLOOKUP(OFFSET('Survey Data'!B$2,$A369,0),Key!$D$2:$D$6,Key!$E$2:$E$6,-25)</f>
        <v>-25</v>
      </c>
      <c r="D369" s="15">
        <f ca="1">_xlfn.XLOOKUP(OFFSET('Survey Data'!C$2,$A369,0),Key!$D$2:$D$6,Key!$E$2:$E$6,-25)</f>
        <v>-25</v>
      </c>
      <c r="E369" s="15">
        <f ca="1">_xlfn.XLOOKUP(OFFSET('Survey Data'!D$2,$A369,0),Key!$D$2:$D$6,Key!$E$2:$E$6,-25)</f>
        <v>-25</v>
      </c>
      <c r="F369" s="15">
        <f ca="1">_xlfn.XLOOKUP(OFFSET('Survey Data'!E$2,$A369,0),Key!$D$2:$D$6,Key!$E$2:$E$6,-25)</f>
        <v>-25</v>
      </c>
      <c r="G369" s="15">
        <f ca="1">_xlfn.XLOOKUP(OFFSET('Survey Data'!F$2,$A369,0),Key!$D$2:$D$6,Key!$E$2:$E$6,-25)</f>
        <v>-25</v>
      </c>
      <c r="H369" s="15">
        <f ca="1">_xlfn.XLOOKUP(OFFSET('Survey Data'!G$2,$A369,0),Key!$D$2:$D$6,Key!$E$2:$E$6,-25)</f>
        <v>-25</v>
      </c>
      <c r="I369" s="15">
        <f ca="1">OFFSET('Survey Data'!$H$2,A369,0)</f>
        <v>0</v>
      </c>
      <c r="J369" s="15" t="str">
        <f ca="1">_xlfn.XLOOKUP(OFFSET('Survey Data'!$R$2,A369,0),Key!$G$2:$G$3,Key!$H$2:$H$3,"")</f>
        <v/>
      </c>
      <c r="L369">
        <f t="shared" ca="1" si="40"/>
        <v>-150</v>
      </c>
      <c r="M369">
        <f t="shared" ca="1" si="41"/>
        <v>0</v>
      </c>
      <c r="N369" t="e">
        <f ca="1">VLOOKUP(M369,Key!J$2:K$101,2,FALSE)</f>
        <v>#N/A</v>
      </c>
      <c r="O369" t="e" cm="1">
        <f t="array" ref="O369">_xlfn.IFS(COUNTIF('Survey Data'!J369:P369,"Yes")&gt;1,4,'Survey Data'!P369="Yes",1,'Survey Data'!L369="Yes",2,'Survey Data'!M369="Yes",3,'Survey Data'!J369="Yes",4,'Survey Data'!K369="Yes",4,'Survey Data'!N369="Yes",4)</f>
        <v>#N/A</v>
      </c>
      <c r="P369" t="e">
        <f t="shared" ca="1" si="42"/>
        <v>#N/A</v>
      </c>
      <c r="Q369">
        <f t="shared" ca="1" si="43"/>
        <v>1</v>
      </c>
      <c r="R369" t="b">
        <f t="shared" ca="1" si="44"/>
        <v>1</v>
      </c>
      <c r="S369" t="str">
        <f t="shared" ca="1" si="45"/>
        <v/>
      </c>
      <c r="T369" t="e">
        <f ca="1">_xlfn.XLOOKUP(P369,'Depression Treatment'!A$2:A$33,'Depression Treatment'!I$2:I$33,0)*S369</f>
        <v>#N/A</v>
      </c>
      <c r="U369">
        <f>IF(LEFT('Survey Data'!I369,8)="Employed",1,0)</f>
        <v>0</v>
      </c>
      <c r="V369" s="33" t="e">
        <f ca="1">S369*(U369*(T369*VLOOKUP(N369,'Depression Treatment'!F$38:I$41,3,FALSE)+(1-T369)*VLOOKUP(N369,'Depression Treatment'!F$38:I$41,4,FALSE))+(1-U369)*(T369*VLOOKUP(N369,'Depression Treatment'!F$43:I$46,3,FALSE)+(1-T369)*VLOOKUP(N369,'Depression Treatment'!F$43:I$46,4,FALSE)))</f>
        <v>#VALUE!</v>
      </c>
      <c r="W369" s="33">
        <f t="shared" ca="1" si="46"/>
        <v>0</v>
      </c>
    </row>
    <row r="370" spans="1:23" x14ac:dyDescent="0.3">
      <c r="A370">
        <f t="shared" si="47"/>
        <v>368</v>
      </c>
      <c r="B370" s="15" t="str">
        <f ca="1">_xlfn.XLOOKUP(OFFSET('Survey Data'!$A$2,A370,0),Key!A$2:A$5,Key!B$2:B$5,"")</f>
        <v/>
      </c>
      <c r="C370" s="15">
        <f ca="1">_xlfn.XLOOKUP(OFFSET('Survey Data'!B$2,$A370,0),Key!$D$2:$D$6,Key!$E$2:$E$6,-25)</f>
        <v>-25</v>
      </c>
      <c r="D370" s="15">
        <f ca="1">_xlfn.XLOOKUP(OFFSET('Survey Data'!C$2,$A370,0),Key!$D$2:$D$6,Key!$E$2:$E$6,-25)</f>
        <v>-25</v>
      </c>
      <c r="E370" s="15">
        <f ca="1">_xlfn.XLOOKUP(OFFSET('Survey Data'!D$2,$A370,0),Key!$D$2:$D$6,Key!$E$2:$E$6,-25)</f>
        <v>-25</v>
      </c>
      <c r="F370" s="15">
        <f ca="1">_xlfn.XLOOKUP(OFFSET('Survey Data'!E$2,$A370,0),Key!$D$2:$D$6,Key!$E$2:$E$6,-25)</f>
        <v>-25</v>
      </c>
      <c r="G370" s="15">
        <f ca="1">_xlfn.XLOOKUP(OFFSET('Survey Data'!F$2,$A370,0),Key!$D$2:$D$6,Key!$E$2:$E$6,-25)</f>
        <v>-25</v>
      </c>
      <c r="H370" s="15">
        <f ca="1">_xlfn.XLOOKUP(OFFSET('Survey Data'!G$2,$A370,0),Key!$D$2:$D$6,Key!$E$2:$E$6,-25)</f>
        <v>-25</v>
      </c>
      <c r="I370" s="15">
        <f ca="1">OFFSET('Survey Data'!$H$2,A370,0)</f>
        <v>0</v>
      </c>
      <c r="J370" s="15" t="str">
        <f ca="1">_xlfn.XLOOKUP(OFFSET('Survey Data'!$R$2,A370,0),Key!$G$2:$G$3,Key!$H$2:$H$3,"")</f>
        <v/>
      </c>
      <c r="L370">
        <f t="shared" ca="1" si="40"/>
        <v>-150</v>
      </c>
      <c r="M370">
        <f t="shared" ca="1" si="41"/>
        <v>0</v>
      </c>
      <c r="N370" t="e">
        <f ca="1">VLOOKUP(M370,Key!J$2:K$101,2,FALSE)</f>
        <v>#N/A</v>
      </c>
      <c r="O370" t="e" cm="1">
        <f t="array" ref="O370">_xlfn.IFS(COUNTIF('Survey Data'!J370:P370,"Yes")&gt;1,4,'Survey Data'!P370="Yes",1,'Survey Data'!L370="Yes",2,'Survey Data'!M370="Yes",3,'Survey Data'!J370="Yes",4,'Survey Data'!K370="Yes",4,'Survey Data'!N370="Yes",4)</f>
        <v>#N/A</v>
      </c>
      <c r="P370" t="e">
        <f t="shared" ca="1" si="42"/>
        <v>#N/A</v>
      </c>
      <c r="Q370">
        <f t="shared" ca="1" si="43"/>
        <v>1</v>
      </c>
      <c r="R370" t="b">
        <f t="shared" ca="1" si="44"/>
        <v>1</v>
      </c>
      <c r="S370" t="str">
        <f t="shared" ca="1" si="45"/>
        <v/>
      </c>
      <c r="T370" t="e">
        <f ca="1">_xlfn.XLOOKUP(P370,'Depression Treatment'!A$2:A$33,'Depression Treatment'!I$2:I$33,0)*S370</f>
        <v>#N/A</v>
      </c>
      <c r="U370">
        <f>IF(LEFT('Survey Data'!I370,8)="Employed",1,0)</f>
        <v>0</v>
      </c>
      <c r="V370" s="33" t="e">
        <f ca="1">S370*(U370*(T370*VLOOKUP(N370,'Depression Treatment'!F$38:I$41,3,FALSE)+(1-T370)*VLOOKUP(N370,'Depression Treatment'!F$38:I$41,4,FALSE))+(1-U370)*(T370*VLOOKUP(N370,'Depression Treatment'!F$43:I$46,3,FALSE)+(1-T370)*VLOOKUP(N370,'Depression Treatment'!F$43:I$46,4,FALSE)))</f>
        <v>#VALUE!</v>
      </c>
      <c r="W370" s="33">
        <f t="shared" ca="1" si="46"/>
        <v>0</v>
      </c>
    </row>
    <row r="371" spans="1:23" x14ac:dyDescent="0.3">
      <c r="A371">
        <f t="shared" si="47"/>
        <v>369</v>
      </c>
      <c r="B371" s="15" t="str">
        <f ca="1">_xlfn.XLOOKUP(OFFSET('Survey Data'!$A$2,A371,0),Key!A$2:A$5,Key!B$2:B$5,"")</f>
        <v/>
      </c>
      <c r="C371" s="15">
        <f ca="1">_xlfn.XLOOKUP(OFFSET('Survey Data'!B$2,$A371,0),Key!$D$2:$D$6,Key!$E$2:$E$6,-25)</f>
        <v>-25</v>
      </c>
      <c r="D371" s="15">
        <f ca="1">_xlfn.XLOOKUP(OFFSET('Survey Data'!C$2,$A371,0),Key!$D$2:$D$6,Key!$E$2:$E$6,-25)</f>
        <v>-25</v>
      </c>
      <c r="E371" s="15">
        <f ca="1">_xlfn.XLOOKUP(OFFSET('Survey Data'!D$2,$A371,0),Key!$D$2:$D$6,Key!$E$2:$E$6,-25)</f>
        <v>-25</v>
      </c>
      <c r="F371" s="15">
        <f ca="1">_xlfn.XLOOKUP(OFFSET('Survey Data'!E$2,$A371,0),Key!$D$2:$D$6,Key!$E$2:$E$6,-25)</f>
        <v>-25</v>
      </c>
      <c r="G371" s="15">
        <f ca="1">_xlfn.XLOOKUP(OFFSET('Survey Data'!F$2,$A371,0),Key!$D$2:$D$6,Key!$E$2:$E$6,-25)</f>
        <v>-25</v>
      </c>
      <c r="H371" s="15">
        <f ca="1">_xlfn.XLOOKUP(OFFSET('Survey Data'!G$2,$A371,0),Key!$D$2:$D$6,Key!$E$2:$E$6,-25)</f>
        <v>-25</v>
      </c>
      <c r="I371" s="15">
        <f ca="1">OFFSET('Survey Data'!$H$2,A371,0)</f>
        <v>0</v>
      </c>
      <c r="J371" s="15" t="str">
        <f ca="1">_xlfn.XLOOKUP(OFFSET('Survey Data'!$R$2,A371,0),Key!$G$2:$G$3,Key!$H$2:$H$3,"")</f>
        <v/>
      </c>
      <c r="L371">
        <f t="shared" ca="1" si="40"/>
        <v>-150</v>
      </c>
      <c r="M371">
        <f t="shared" ca="1" si="41"/>
        <v>0</v>
      </c>
      <c r="N371" t="e">
        <f ca="1">VLOOKUP(M371,Key!J$2:K$101,2,FALSE)</f>
        <v>#N/A</v>
      </c>
      <c r="O371" t="e" cm="1">
        <f t="array" ref="O371">_xlfn.IFS(COUNTIF('Survey Data'!J371:P371,"Yes")&gt;1,4,'Survey Data'!P371="Yes",1,'Survey Data'!L371="Yes",2,'Survey Data'!M371="Yes",3,'Survey Data'!J371="Yes",4,'Survey Data'!K371="Yes",4,'Survey Data'!N371="Yes",4)</f>
        <v>#N/A</v>
      </c>
      <c r="P371" t="e">
        <f t="shared" ca="1" si="42"/>
        <v>#N/A</v>
      </c>
      <c r="Q371">
        <f t="shared" ca="1" si="43"/>
        <v>1</v>
      </c>
      <c r="R371" t="b">
        <f t="shared" ca="1" si="44"/>
        <v>1</v>
      </c>
      <c r="S371" t="str">
        <f t="shared" ca="1" si="45"/>
        <v/>
      </c>
      <c r="T371" t="e">
        <f ca="1">_xlfn.XLOOKUP(P371,'Depression Treatment'!A$2:A$33,'Depression Treatment'!I$2:I$33,0)*S371</f>
        <v>#N/A</v>
      </c>
      <c r="U371">
        <f>IF(LEFT('Survey Data'!I371,8)="Employed",1,0)</f>
        <v>0</v>
      </c>
      <c r="V371" s="33" t="e">
        <f ca="1">S371*(U371*(T371*VLOOKUP(N371,'Depression Treatment'!F$38:I$41,3,FALSE)+(1-T371)*VLOOKUP(N371,'Depression Treatment'!F$38:I$41,4,FALSE))+(1-U371)*(T371*VLOOKUP(N371,'Depression Treatment'!F$43:I$46,3,FALSE)+(1-T371)*VLOOKUP(N371,'Depression Treatment'!F$43:I$46,4,FALSE)))</f>
        <v>#VALUE!</v>
      </c>
      <c r="W371" s="33">
        <f t="shared" ca="1" si="46"/>
        <v>0</v>
      </c>
    </row>
    <row r="372" spans="1:23" x14ac:dyDescent="0.3">
      <c r="A372">
        <f t="shared" si="47"/>
        <v>370</v>
      </c>
      <c r="B372" s="15" t="str">
        <f ca="1">_xlfn.XLOOKUP(OFFSET('Survey Data'!$A$2,A372,0),Key!A$2:A$5,Key!B$2:B$5,"")</f>
        <v/>
      </c>
      <c r="C372" s="15">
        <f ca="1">_xlfn.XLOOKUP(OFFSET('Survey Data'!B$2,$A372,0),Key!$D$2:$D$6,Key!$E$2:$E$6,-25)</f>
        <v>-25</v>
      </c>
      <c r="D372" s="15">
        <f ca="1">_xlfn.XLOOKUP(OFFSET('Survey Data'!C$2,$A372,0),Key!$D$2:$D$6,Key!$E$2:$E$6,-25)</f>
        <v>-25</v>
      </c>
      <c r="E372" s="15">
        <f ca="1">_xlfn.XLOOKUP(OFFSET('Survey Data'!D$2,$A372,0),Key!$D$2:$D$6,Key!$E$2:$E$6,-25)</f>
        <v>-25</v>
      </c>
      <c r="F372" s="15">
        <f ca="1">_xlfn.XLOOKUP(OFFSET('Survey Data'!E$2,$A372,0),Key!$D$2:$D$6,Key!$E$2:$E$6,-25)</f>
        <v>-25</v>
      </c>
      <c r="G372" s="15">
        <f ca="1">_xlfn.XLOOKUP(OFFSET('Survey Data'!F$2,$A372,0),Key!$D$2:$D$6,Key!$E$2:$E$6,-25)</f>
        <v>-25</v>
      </c>
      <c r="H372" s="15">
        <f ca="1">_xlfn.XLOOKUP(OFFSET('Survey Data'!G$2,$A372,0),Key!$D$2:$D$6,Key!$E$2:$E$6,-25)</f>
        <v>-25</v>
      </c>
      <c r="I372" s="15">
        <f ca="1">OFFSET('Survey Data'!$H$2,A372,0)</f>
        <v>0</v>
      </c>
      <c r="J372" s="15" t="str">
        <f ca="1">_xlfn.XLOOKUP(OFFSET('Survey Data'!$R$2,A372,0),Key!$G$2:$G$3,Key!$H$2:$H$3,"")</f>
        <v/>
      </c>
      <c r="L372">
        <f t="shared" ca="1" si="40"/>
        <v>-150</v>
      </c>
      <c r="M372">
        <f t="shared" ca="1" si="41"/>
        <v>0</v>
      </c>
      <c r="N372" t="e">
        <f ca="1">VLOOKUP(M372,Key!J$2:K$101,2,FALSE)</f>
        <v>#N/A</v>
      </c>
      <c r="O372" t="e" cm="1">
        <f t="array" ref="O372">_xlfn.IFS(COUNTIF('Survey Data'!J372:P372,"Yes")&gt;1,4,'Survey Data'!P372="Yes",1,'Survey Data'!L372="Yes",2,'Survey Data'!M372="Yes",3,'Survey Data'!J372="Yes",4,'Survey Data'!K372="Yes",4,'Survey Data'!N372="Yes",4)</f>
        <v>#N/A</v>
      </c>
      <c r="P372" t="e">
        <f t="shared" ca="1" si="42"/>
        <v>#N/A</v>
      </c>
      <c r="Q372">
        <f t="shared" ca="1" si="43"/>
        <v>1</v>
      </c>
      <c r="R372" t="b">
        <f t="shared" ca="1" si="44"/>
        <v>1</v>
      </c>
      <c r="S372" t="str">
        <f t="shared" ca="1" si="45"/>
        <v/>
      </c>
      <c r="T372" t="e">
        <f ca="1">_xlfn.XLOOKUP(P372,'Depression Treatment'!A$2:A$33,'Depression Treatment'!I$2:I$33,0)*S372</f>
        <v>#N/A</v>
      </c>
      <c r="U372">
        <f>IF(LEFT('Survey Data'!I372,8)="Employed",1,0)</f>
        <v>0</v>
      </c>
      <c r="V372" s="33" t="e">
        <f ca="1">S372*(U372*(T372*VLOOKUP(N372,'Depression Treatment'!F$38:I$41,3,FALSE)+(1-T372)*VLOOKUP(N372,'Depression Treatment'!F$38:I$41,4,FALSE))+(1-U372)*(T372*VLOOKUP(N372,'Depression Treatment'!F$43:I$46,3,FALSE)+(1-T372)*VLOOKUP(N372,'Depression Treatment'!F$43:I$46,4,FALSE)))</f>
        <v>#VALUE!</v>
      </c>
      <c r="W372" s="33">
        <f t="shared" ca="1" si="46"/>
        <v>0</v>
      </c>
    </row>
    <row r="373" spans="1:23" x14ac:dyDescent="0.3">
      <c r="A373">
        <f t="shared" si="47"/>
        <v>371</v>
      </c>
      <c r="B373" s="15" t="str">
        <f ca="1">_xlfn.XLOOKUP(OFFSET('Survey Data'!$A$2,A373,0),Key!A$2:A$5,Key!B$2:B$5,"")</f>
        <v/>
      </c>
      <c r="C373" s="15">
        <f ca="1">_xlfn.XLOOKUP(OFFSET('Survey Data'!B$2,$A373,0),Key!$D$2:$D$6,Key!$E$2:$E$6,-25)</f>
        <v>-25</v>
      </c>
      <c r="D373" s="15">
        <f ca="1">_xlfn.XLOOKUP(OFFSET('Survey Data'!C$2,$A373,0),Key!$D$2:$D$6,Key!$E$2:$E$6,-25)</f>
        <v>-25</v>
      </c>
      <c r="E373" s="15">
        <f ca="1">_xlfn.XLOOKUP(OFFSET('Survey Data'!D$2,$A373,0),Key!$D$2:$D$6,Key!$E$2:$E$6,-25)</f>
        <v>-25</v>
      </c>
      <c r="F373" s="15">
        <f ca="1">_xlfn.XLOOKUP(OFFSET('Survey Data'!E$2,$A373,0),Key!$D$2:$D$6,Key!$E$2:$E$6,-25)</f>
        <v>-25</v>
      </c>
      <c r="G373" s="15">
        <f ca="1">_xlfn.XLOOKUP(OFFSET('Survey Data'!F$2,$A373,0),Key!$D$2:$D$6,Key!$E$2:$E$6,-25)</f>
        <v>-25</v>
      </c>
      <c r="H373" s="15">
        <f ca="1">_xlfn.XLOOKUP(OFFSET('Survey Data'!G$2,$A373,0),Key!$D$2:$D$6,Key!$E$2:$E$6,-25)</f>
        <v>-25</v>
      </c>
      <c r="I373" s="15">
        <f ca="1">OFFSET('Survey Data'!$H$2,A373,0)</f>
        <v>0</v>
      </c>
      <c r="J373" s="15" t="str">
        <f ca="1">_xlfn.XLOOKUP(OFFSET('Survey Data'!$R$2,A373,0),Key!$G$2:$G$3,Key!$H$2:$H$3,"")</f>
        <v/>
      </c>
      <c r="L373">
        <f t="shared" ca="1" si="40"/>
        <v>-150</v>
      </c>
      <c r="M373">
        <f t="shared" ca="1" si="41"/>
        <v>0</v>
      </c>
      <c r="N373" t="e">
        <f ca="1">VLOOKUP(M373,Key!J$2:K$101,2,FALSE)</f>
        <v>#N/A</v>
      </c>
      <c r="O373" t="e" cm="1">
        <f t="array" ref="O373">_xlfn.IFS(COUNTIF('Survey Data'!J373:P373,"Yes")&gt;1,4,'Survey Data'!P373="Yes",1,'Survey Data'!L373="Yes",2,'Survey Data'!M373="Yes",3,'Survey Data'!J373="Yes",4,'Survey Data'!K373="Yes",4,'Survey Data'!N373="Yes",4)</f>
        <v>#N/A</v>
      </c>
      <c r="P373" t="e">
        <f t="shared" ca="1" si="42"/>
        <v>#N/A</v>
      </c>
      <c r="Q373">
        <f t="shared" ca="1" si="43"/>
        <v>1</v>
      </c>
      <c r="R373" t="b">
        <f t="shared" ca="1" si="44"/>
        <v>1</v>
      </c>
      <c r="S373" t="str">
        <f t="shared" ca="1" si="45"/>
        <v/>
      </c>
      <c r="T373" t="e">
        <f ca="1">_xlfn.XLOOKUP(P373,'Depression Treatment'!A$2:A$33,'Depression Treatment'!I$2:I$33,0)*S373</f>
        <v>#N/A</v>
      </c>
      <c r="U373">
        <f>IF(LEFT('Survey Data'!I373,8)="Employed",1,0)</f>
        <v>0</v>
      </c>
      <c r="V373" s="33" t="e">
        <f ca="1">S373*(U373*(T373*VLOOKUP(N373,'Depression Treatment'!F$38:I$41,3,FALSE)+(1-T373)*VLOOKUP(N373,'Depression Treatment'!F$38:I$41,4,FALSE))+(1-U373)*(T373*VLOOKUP(N373,'Depression Treatment'!F$43:I$46,3,FALSE)+(1-T373)*VLOOKUP(N373,'Depression Treatment'!F$43:I$46,4,FALSE)))</f>
        <v>#VALUE!</v>
      </c>
      <c r="W373" s="33">
        <f t="shared" ca="1" si="46"/>
        <v>0</v>
      </c>
    </row>
    <row r="374" spans="1:23" x14ac:dyDescent="0.3">
      <c r="A374">
        <f t="shared" si="47"/>
        <v>372</v>
      </c>
      <c r="B374" s="15" t="str">
        <f ca="1">_xlfn.XLOOKUP(OFFSET('Survey Data'!$A$2,A374,0),Key!A$2:A$5,Key!B$2:B$5,"")</f>
        <v/>
      </c>
      <c r="C374" s="15">
        <f ca="1">_xlfn.XLOOKUP(OFFSET('Survey Data'!B$2,$A374,0),Key!$D$2:$D$6,Key!$E$2:$E$6,-25)</f>
        <v>-25</v>
      </c>
      <c r="D374" s="15">
        <f ca="1">_xlfn.XLOOKUP(OFFSET('Survey Data'!C$2,$A374,0),Key!$D$2:$D$6,Key!$E$2:$E$6,-25)</f>
        <v>-25</v>
      </c>
      <c r="E374" s="15">
        <f ca="1">_xlfn.XLOOKUP(OFFSET('Survey Data'!D$2,$A374,0),Key!$D$2:$D$6,Key!$E$2:$E$6,-25)</f>
        <v>-25</v>
      </c>
      <c r="F374" s="15">
        <f ca="1">_xlfn.XLOOKUP(OFFSET('Survey Data'!E$2,$A374,0),Key!$D$2:$D$6,Key!$E$2:$E$6,-25)</f>
        <v>-25</v>
      </c>
      <c r="G374" s="15">
        <f ca="1">_xlfn.XLOOKUP(OFFSET('Survey Data'!F$2,$A374,0),Key!$D$2:$D$6,Key!$E$2:$E$6,-25)</f>
        <v>-25</v>
      </c>
      <c r="H374" s="15">
        <f ca="1">_xlfn.XLOOKUP(OFFSET('Survey Data'!G$2,$A374,0),Key!$D$2:$D$6,Key!$E$2:$E$6,-25)</f>
        <v>-25</v>
      </c>
      <c r="I374" s="15">
        <f ca="1">OFFSET('Survey Data'!$H$2,A374,0)</f>
        <v>0</v>
      </c>
      <c r="J374" s="15" t="str">
        <f ca="1">_xlfn.XLOOKUP(OFFSET('Survey Data'!$R$2,A374,0),Key!$G$2:$G$3,Key!$H$2:$H$3,"")</f>
        <v/>
      </c>
      <c r="L374">
        <f t="shared" ca="1" si="40"/>
        <v>-150</v>
      </c>
      <c r="M374">
        <f t="shared" ca="1" si="41"/>
        <v>0</v>
      </c>
      <c r="N374" t="e">
        <f ca="1">VLOOKUP(M374,Key!J$2:K$101,2,FALSE)</f>
        <v>#N/A</v>
      </c>
      <c r="O374" t="e" cm="1">
        <f t="array" ref="O374">_xlfn.IFS(COUNTIF('Survey Data'!J374:P374,"Yes")&gt;1,4,'Survey Data'!P374="Yes",1,'Survey Data'!L374="Yes",2,'Survey Data'!M374="Yes",3,'Survey Data'!J374="Yes",4,'Survey Data'!K374="Yes",4,'Survey Data'!N374="Yes",4)</f>
        <v>#N/A</v>
      </c>
      <c r="P374" t="e">
        <f t="shared" ca="1" si="42"/>
        <v>#N/A</v>
      </c>
      <c r="Q374">
        <f t="shared" ca="1" si="43"/>
        <v>1</v>
      </c>
      <c r="R374" t="b">
        <f t="shared" ca="1" si="44"/>
        <v>1</v>
      </c>
      <c r="S374" t="str">
        <f t="shared" ca="1" si="45"/>
        <v/>
      </c>
      <c r="T374" t="e">
        <f ca="1">_xlfn.XLOOKUP(P374,'Depression Treatment'!A$2:A$33,'Depression Treatment'!I$2:I$33,0)*S374</f>
        <v>#N/A</v>
      </c>
      <c r="U374">
        <f>IF(LEFT('Survey Data'!I374,8)="Employed",1,0)</f>
        <v>0</v>
      </c>
      <c r="V374" s="33" t="e">
        <f ca="1">S374*(U374*(T374*VLOOKUP(N374,'Depression Treatment'!F$38:I$41,3,FALSE)+(1-T374)*VLOOKUP(N374,'Depression Treatment'!F$38:I$41,4,FALSE))+(1-U374)*(T374*VLOOKUP(N374,'Depression Treatment'!F$43:I$46,3,FALSE)+(1-T374)*VLOOKUP(N374,'Depression Treatment'!F$43:I$46,4,FALSE)))</f>
        <v>#VALUE!</v>
      </c>
      <c r="W374" s="33">
        <f t="shared" ca="1" si="46"/>
        <v>0</v>
      </c>
    </row>
    <row r="375" spans="1:23" x14ac:dyDescent="0.3">
      <c r="A375">
        <f t="shared" si="47"/>
        <v>373</v>
      </c>
      <c r="B375" s="15" t="str">
        <f ca="1">_xlfn.XLOOKUP(OFFSET('Survey Data'!$A$2,A375,0),Key!A$2:A$5,Key!B$2:B$5,"")</f>
        <v/>
      </c>
      <c r="C375" s="15">
        <f ca="1">_xlfn.XLOOKUP(OFFSET('Survey Data'!B$2,$A375,0),Key!$D$2:$D$6,Key!$E$2:$E$6,-25)</f>
        <v>-25</v>
      </c>
      <c r="D375" s="15">
        <f ca="1">_xlfn.XLOOKUP(OFFSET('Survey Data'!C$2,$A375,0),Key!$D$2:$D$6,Key!$E$2:$E$6,-25)</f>
        <v>-25</v>
      </c>
      <c r="E375" s="15">
        <f ca="1">_xlfn.XLOOKUP(OFFSET('Survey Data'!D$2,$A375,0),Key!$D$2:$D$6,Key!$E$2:$E$6,-25)</f>
        <v>-25</v>
      </c>
      <c r="F375" s="15">
        <f ca="1">_xlfn.XLOOKUP(OFFSET('Survey Data'!E$2,$A375,0),Key!$D$2:$D$6,Key!$E$2:$E$6,-25)</f>
        <v>-25</v>
      </c>
      <c r="G375" s="15">
        <f ca="1">_xlfn.XLOOKUP(OFFSET('Survey Data'!F$2,$A375,0),Key!$D$2:$D$6,Key!$E$2:$E$6,-25)</f>
        <v>-25</v>
      </c>
      <c r="H375" s="15">
        <f ca="1">_xlfn.XLOOKUP(OFFSET('Survey Data'!G$2,$A375,0),Key!$D$2:$D$6,Key!$E$2:$E$6,-25)</f>
        <v>-25</v>
      </c>
      <c r="I375" s="15">
        <f ca="1">OFFSET('Survey Data'!$H$2,A375,0)</f>
        <v>0</v>
      </c>
      <c r="J375" s="15" t="str">
        <f ca="1">_xlfn.XLOOKUP(OFFSET('Survey Data'!$R$2,A375,0),Key!$G$2:$G$3,Key!$H$2:$H$3,"")</f>
        <v/>
      </c>
      <c r="L375">
        <f t="shared" ca="1" si="40"/>
        <v>-150</v>
      </c>
      <c r="M375">
        <f t="shared" ca="1" si="41"/>
        <v>0</v>
      </c>
      <c r="N375" t="e">
        <f ca="1">VLOOKUP(M375,Key!J$2:K$101,2,FALSE)</f>
        <v>#N/A</v>
      </c>
      <c r="O375" t="e" cm="1">
        <f t="array" ref="O375">_xlfn.IFS(COUNTIF('Survey Data'!J375:P375,"Yes")&gt;1,4,'Survey Data'!P375="Yes",1,'Survey Data'!L375="Yes",2,'Survey Data'!M375="Yes",3,'Survey Data'!J375="Yes",4,'Survey Data'!K375="Yes",4,'Survey Data'!N375="Yes",4)</f>
        <v>#N/A</v>
      </c>
      <c r="P375" t="e">
        <f t="shared" ca="1" si="42"/>
        <v>#N/A</v>
      </c>
      <c r="Q375">
        <f t="shared" ca="1" si="43"/>
        <v>1</v>
      </c>
      <c r="R375" t="b">
        <f t="shared" ca="1" si="44"/>
        <v>1</v>
      </c>
      <c r="S375" t="str">
        <f t="shared" ca="1" si="45"/>
        <v/>
      </c>
      <c r="T375" t="e">
        <f ca="1">_xlfn.XLOOKUP(P375,'Depression Treatment'!A$2:A$33,'Depression Treatment'!I$2:I$33,0)*S375</f>
        <v>#N/A</v>
      </c>
      <c r="U375">
        <f>IF(LEFT('Survey Data'!I375,8)="Employed",1,0)</f>
        <v>0</v>
      </c>
      <c r="V375" s="33" t="e">
        <f ca="1">S375*(U375*(T375*VLOOKUP(N375,'Depression Treatment'!F$38:I$41,3,FALSE)+(1-T375)*VLOOKUP(N375,'Depression Treatment'!F$38:I$41,4,FALSE))+(1-U375)*(T375*VLOOKUP(N375,'Depression Treatment'!F$43:I$46,3,FALSE)+(1-T375)*VLOOKUP(N375,'Depression Treatment'!F$43:I$46,4,FALSE)))</f>
        <v>#VALUE!</v>
      </c>
      <c r="W375" s="33">
        <f t="shared" ca="1" si="46"/>
        <v>0</v>
      </c>
    </row>
    <row r="376" spans="1:23" x14ac:dyDescent="0.3">
      <c r="A376">
        <f t="shared" si="47"/>
        <v>374</v>
      </c>
      <c r="B376" s="15" t="str">
        <f ca="1">_xlfn.XLOOKUP(OFFSET('Survey Data'!$A$2,A376,0),Key!A$2:A$5,Key!B$2:B$5,"")</f>
        <v/>
      </c>
      <c r="C376" s="15">
        <f ca="1">_xlfn.XLOOKUP(OFFSET('Survey Data'!B$2,$A376,0),Key!$D$2:$D$6,Key!$E$2:$E$6,-25)</f>
        <v>-25</v>
      </c>
      <c r="D376" s="15">
        <f ca="1">_xlfn.XLOOKUP(OFFSET('Survey Data'!C$2,$A376,0),Key!$D$2:$D$6,Key!$E$2:$E$6,-25)</f>
        <v>-25</v>
      </c>
      <c r="E376" s="15">
        <f ca="1">_xlfn.XLOOKUP(OFFSET('Survey Data'!D$2,$A376,0),Key!$D$2:$D$6,Key!$E$2:$E$6,-25)</f>
        <v>-25</v>
      </c>
      <c r="F376" s="15">
        <f ca="1">_xlfn.XLOOKUP(OFFSET('Survey Data'!E$2,$A376,0),Key!$D$2:$D$6,Key!$E$2:$E$6,-25)</f>
        <v>-25</v>
      </c>
      <c r="G376" s="15">
        <f ca="1">_xlfn.XLOOKUP(OFFSET('Survey Data'!F$2,$A376,0),Key!$D$2:$D$6,Key!$E$2:$E$6,-25)</f>
        <v>-25</v>
      </c>
      <c r="H376" s="15">
        <f ca="1">_xlfn.XLOOKUP(OFFSET('Survey Data'!G$2,$A376,0),Key!$D$2:$D$6,Key!$E$2:$E$6,-25)</f>
        <v>-25</v>
      </c>
      <c r="I376" s="15">
        <f ca="1">OFFSET('Survey Data'!$H$2,A376,0)</f>
        <v>0</v>
      </c>
      <c r="J376" s="15" t="str">
        <f ca="1">_xlfn.XLOOKUP(OFFSET('Survey Data'!$R$2,A376,0),Key!$G$2:$G$3,Key!$H$2:$H$3,"")</f>
        <v/>
      </c>
      <c r="L376">
        <f t="shared" ca="1" si="40"/>
        <v>-150</v>
      </c>
      <c r="M376">
        <f t="shared" ca="1" si="41"/>
        <v>0</v>
      </c>
      <c r="N376" t="e">
        <f ca="1">VLOOKUP(M376,Key!J$2:K$101,2,FALSE)</f>
        <v>#N/A</v>
      </c>
      <c r="O376" t="e" cm="1">
        <f t="array" ref="O376">_xlfn.IFS(COUNTIF('Survey Data'!J376:P376,"Yes")&gt;1,4,'Survey Data'!P376="Yes",1,'Survey Data'!L376="Yes",2,'Survey Data'!M376="Yes",3,'Survey Data'!J376="Yes",4,'Survey Data'!K376="Yes",4,'Survey Data'!N376="Yes",4)</f>
        <v>#N/A</v>
      </c>
      <c r="P376" t="e">
        <f t="shared" ca="1" si="42"/>
        <v>#N/A</v>
      </c>
      <c r="Q376">
        <f t="shared" ca="1" si="43"/>
        <v>1</v>
      </c>
      <c r="R376" t="b">
        <f t="shared" ca="1" si="44"/>
        <v>1</v>
      </c>
      <c r="S376" t="str">
        <f t="shared" ca="1" si="45"/>
        <v/>
      </c>
      <c r="T376" t="e">
        <f ca="1">_xlfn.XLOOKUP(P376,'Depression Treatment'!A$2:A$33,'Depression Treatment'!I$2:I$33,0)*S376</f>
        <v>#N/A</v>
      </c>
      <c r="U376">
        <f>IF(LEFT('Survey Data'!I376,8)="Employed",1,0)</f>
        <v>0</v>
      </c>
      <c r="V376" s="33" t="e">
        <f ca="1">S376*(U376*(T376*VLOOKUP(N376,'Depression Treatment'!F$38:I$41,3,FALSE)+(1-T376)*VLOOKUP(N376,'Depression Treatment'!F$38:I$41,4,FALSE))+(1-U376)*(T376*VLOOKUP(N376,'Depression Treatment'!F$43:I$46,3,FALSE)+(1-T376)*VLOOKUP(N376,'Depression Treatment'!F$43:I$46,4,FALSE)))</f>
        <v>#VALUE!</v>
      </c>
      <c r="W376" s="33">
        <f t="shared" ca="1" si="46"/>
        <v>0</v>
      </c>
    </row>
    <row r="377" spans="1:23" x14ac:dyDescent="0.3">
      <c r="A377">
        <f t="shared" si="47"/>
        <v>375</v>
      </c>
      <c r="B377" s="15" t="str">
        <f ca="1">_xlfn.XLOOKUP(OFFSET('Survey Data'!$A$2,A377,0),Key!A$2:A$5,Key!B$2:B$5,"")</f>
        <v/>
      </c>
      <c r="C377" s="15">
        <f ca="1">_xlfn.XLOOKUP(OFFSET('Survey Data'!B$2,$A377,0),Key!$D$2:$D$6,Key!$E$2:$E$6,-25)</f>
        <v>-25</v>
      </c>
      <c r="D377" s="15">
        <f ca="1">_xlfn.XLOOKUP(OFFSET('Survey Data'!C$2,$A377,0),Key!$D$2:$D$6,Key!$E$2:$E$6,-25)</f>
        <v>-25</v>
      </c>
      <c r="E377" s="15">
        <f ca="1">_xlfn.XLOOKUP(OFFSET('Survey Data'!D$2,$A377,0),Key!$D$2:$D$6,Key!$E$2:$E$6,-25)</f>
        <v>-25</v>
      </c>
      <c r="F377" s="15">
        <f ca="1">_xlfn.XLOOKUP(OFFSET('Survey Data'!E$2,$A377,0),Key!$D$2:$D$6,Key!$E$2:$E$6,-25)</f>
        <v>-25</v>
      </c>
      <c r="G377" s="15">
        <f ca="1">_xlfn.XLOOKUP(OFFSET('Survey Data'!F$2,$A377,0),Key!$D$2:$D$6,Key!$E$2:$E$6,-25)</f>
        <v>-25</v>
      </c>
      <c r="H377" s="15">
        <f ca="1">_xlfn.XLOOKUP(OFFSET('Survey Data'!G$2,$A377,0),Key!$D$2:$D$6,Key!$E$2:$E$6,-25)</f>
        <v>-25</v>
      </c>
      <c r="I377" s="15">
        <f ca="1">OFFSET('Survey Data'!$H$2,A377,0)</f>
        <v>0</v>
      </c>
      <c r="J377" s="15" t="str">
        <f ca="1">_xlfn.XLOOKUP(OFFSET('Survey Data'!$R$2,A377,0),Key!$G$2:$G$3,Key!$H$2:$H$3,"")</f>
        <v/>
      </c>
      <c r="L377">
        <f t="shared" ca="1" si="40"/>
        <v>-150</v>
      </c>
      <c r="M377">
        <f t="shared" ca="1" si="41"/>
        <v>0</v>
      </c>
      <c r="N377" t="e">
        <f ca="1">VLOOKUP(M377,Key!J$2:K$101,2,FALSE)</f>
        <v>#N/A</v>
      </c>
      <c r="O377" t="e" cm="1">
        <f t="array" ref="O377">_xlfn.IFS(COUNTIF('Survey Data'!J377:P377,"Yes")&gt;1,4,'Survey Data'!P377="Yes",1,'Survey Data'!L377="Yes",2,'Survey Data'!M377="Yes",3,'Survey Data'!J377="Yes",4,'Survey Data'!K377="Yes",4,'Survey Data'!N377="Yes",4)</f>
        <v>#N/A</v>
      </c>
      <c r="P377" t="e">
        <f t="shared" ca="1" si="42"/>
        <v>#N/A</v>
      </c>
      <c r="Q377">
        <f t="shared" ca="1" si="43"/>
        <v>1</v>
      </c>
      <c r="R377" t="b">
        <f t="shared" ca="1" si="44"/>
        <v>1</v>
      </c>
      <c r="S377" t="str">
        <f t="shared" ca="1" si="45"/>
        <v/>
      </c>
      <c r="T377" t="e">
        <f ca="1">_xlfn.XLOOKUP(P377,'Depression Treatment'!A$2:A$33,'Depression Treatment'!I$2:I$33,0)*S377</f>
        <v>#N/A</v>
      </c>
      <c r="U377">
        <f>IF(LEFT('Survey Data'!I377,8)="Employed",1,0)</f>
        <v>0</v>
      </c>
      <c r="V377" s="33" t="e">
        <f ca="1">S377*(U377*(T377*VLOOKUP(N377,'Depression Treatment'!F$38:I$41,3,FALSE)+(1-T377)*VLOOKUP(N377,'Depression Treatment'!F$38:I$41,4,FALSE))+(1-U377)*(T377*VLOOKUP(N377,'Depression Treatment'!F$43:I$46,3,FALSE)+(1-T377)*VLOOKUP(N377,'Depression Treatment'!F$43:I$46,4,FALSE)))</f>
        <v>#VALUE!</v>
      </c>
      <c r="W377" s="33">
        <f t="shared" ca="1" si="46"/>
        <v>0</v>
      </c>
    </row>
    <row r="378" spans="1:23" x14ac:dyDescent="0.3">
      <c r="A378">
        <f t="shared" si="47"/>
        <v>376</v>
      </c>
      <c r="B378" s="15" t="str">
        <f ca="1">_xlfn.XLOOKUP(OFFSET('Survey Data'!$A$2,A378,0),Key!A$2:A$5,Key!B$2:B$5,"")</f>
        <v/>
      </c>
      <c r="C378" s="15">
        <f ca="1">_xlfn.XLOOKUP(OFFSET('Survey Data'!B$2,$A378,0),Key!$D$2:$D$6,Key!$E$2:$E$6,-25)</f>
        <v>-25</v>
      </c>
      <c r="D378" s="15">
        <f ca="1">_xlfn.XLOOKUP(OFFSET('Survey Data'!C$2,$A378,0),Key!$D$2:$D$6,Key!$E$2:$E$6,-25)</f>
        <v>-25</v>
      </c>
      <c r="E378" s="15">
        <f ca="1">_xlfn.XLOOKUP(OFFSET('Survey Data'!D$2,$A378,0),Key!$D$2:$D$6,Key!$E$2:$E$6,-25)</f>
        <v>-25</v>
      </c>
      <c r="F378" s="15">
        <f ca="1">_xlfn.XLOOKUP(OFFSET('Survey Data'!E$2,$A378,0),Key!$D$2:$D$6,Key!$E$2:$E$6,-25)</f>
        <v>-25</v>
      </c>
      <c r="G378" s="15">
        <f ca="1">_xlfn.XLOOKUP(OFFSET('Survey Data'!F$2,$A378,0),Key!$D$2:$D$6,Key!$E$2:$E$6,-25)</f>
        <v>-25</v>
      </c>
      <c r="H378" s="15">
        <f ca="1">_xlfn.XLOOKUP(OFFSET('Survey Data'!G$2,$A378,0),Key!$D$2:$D$6,Key!$E$2:$E$6,-25)</f>
        <v>-25</v>
      </c>
      <c r="I378" s="15">
        <f ca="1">OFFSET('Survey Data'!$H$2,A378,0)</f>
        <v>0</v>
      </c>
      <c r="J378" s="15" t="str">
        <f ca="1">_xlfn.XLOOKUP(OFFSET('Survey Data'!$R$2,A378,0),Key!$G$2:$G$3,Key!$H$2:$H$3,"")</f>
        <v/>
      </c>
      <c r="L378">
        <f t="shared" ca="1" si="40"/>
        <v>-150</v>
      </c>
      <c r="M378">
        <f t="shared" ca="1" si="41"/>
        <v>0</v>
      </c>
      <c r="N378" t="e">
        <f ca="1">VLOOKUP(M378,Key!J$2:K$101,2,FALSE)</f>
        <v>#N/A</v>
      </c>
      <c r="O378" t="e" cm="1">
        <f t="array" ref="O378">_xlfn.IFS(COUNTIF('Survey Data'!J378:P378,"Yes")&gt;1,4,'Survey Data'!P378="Yes",1,'Survey Data'!L378="Yes",2,'Survey Data'!M378="Yes",3,'Survey Data'!J378="Yes",4,'Survey Data'!K378="Yes",4,'Survey Data'!N378="Yes",4)</f>
        <v>#N/A</v>
      </c>
      <c r="P378" t="e">
        <f t="shared" ca="1" si="42"/>
        <v>#N/A</v>
      </c>
      <c r="Q378">
        <f t="shared" ca="1" si="43"/>
        <v>1</v>
      </c>
      <c r="R378" t="b">
        <f t="shared" ca="1" si="44"/>
        <v>1</v>
      </c>
      <c r="S378" t="str">
        <f t="shared" ca="1" si="45"/>
        <v/>
      </c>
      <c r="T378" t="e">
        <f ca="1">_xlfn.XLOOKUP(P378,'Depression Treatment'!A$2:A$33,'Depression Treatment'!I$2:I$33,0)*S378</f>
        <v>#N/A</v>
      </c>
      <c r="U378">
        <f>IF(LEFT('Survey Data'!I378,8)="Employed",1,0)</f>
        <v>0</v>
      </c>
      <c r="V378" s="33" t="e">
        <f ca="1">S378*(U378*(T378*VLOOKUP(N378,'Depression Treatment'!F$38:I$41,3,FALSE)+(1-T378)*VLOOKUP(N378,'Depression Treatment'!F$38:I$41,4,FALSE))+(1-U378)*(T378*VLOOKUP(N378,'Depression Treatment'!F$43:I$46,3,FALSE)+(1-T378)*VLOOKUP(N378,'Depression Treatment'!F$43:I$46,4,FALSE)))</f>
        <v>#VALUE!</v>
      </c>
      <c r="W378" s="33">
        <f t="shared" ca="1" si="46"/>
        <v>0</v>
      </c>
    </row>
    <row r="379" spans="1:23" x14ac:dyDescent="0.3">
      <c r="A379">
        <f t="shared" si="47"/>
        <v>377</v>
      </c>
      <c r="B379" s="15" t="str">
        <f ca="1">_xlfn.XLOOKUP(OFFSET('Survey Data'!$A$2,A379,0),Key!A$2:A$5,Key!B$2:B$5,"")</f>
        <v/>
      </c>
      <c r="C379" s="15">
        <f ca="1">_xlfn.XLOOKUP(OFFSET('Survey Data'!B$2,$A379,0),Key!$D$2:$D$6,Key!$E$2:$E$6,-25)</f>
        <v>-25</v>
      </c>
      <c r="D379" s="15">
        <f ca="1">_xlfn.XLOOKUP(OFFSET('Survey Data'!C$2,$A379,0),Key!$D$2:$D$6,Key!$E$2:$E$6,-25)</f>
        <v>-25</v>
      </c>
      <c r="E379" s="15">
        <f ca="1">_xlfn.XLOOKUP(OFFSET('Survey Data'!D$2,$A379,0),Key!$D$2:$D$6,Key!$E$2:$E$6,-25)</f>
        <v>-25</v>
      </c>
      <c r="F379" s="15">
        <f ca="1">_xlfn.XLOOKUP(OFFSET('Survey Data'!E$2,$A379,0),Key!$D$2:$D$6,Key!$E$2:$E$6,-25)</f>
        <v>-25</v>
      </c>
      <c r="G379" s="15">
        <f ca="1">_xlfn.XLOOKUP(OFFSET('Survey Data'!F$2,$A379,0),Key!$D$2:$D$6,Key!$E$2:$E$6,-25)</f>
        <v>-25</v>
      </c>
      <c r="H379" s="15">
        <f ca="1">_xlfn.XLOOKUP(OFFSET('Survey Data'!G$2,$A379,0),Key!$D$2:$D$6,Key!$E$2:$E$6,-25)</f>
        <v>-25</v>
      </c>
      <c r="I379" s="15">
        <f ca="1">OFFSET('Survey Data'!$H$2,A379,0)</f>
        <v>0</v>
      </c>
      <c r="J379" s="15" t="str">
        <f ca="1">_xlfn.XLOOKUP(OFFSET('Survey Data'!$R$2,A379,0),Key!$G$2:$G$3,Key!$H$2:$H$3,"")</f>
        <v/>
      </c>
      <c r="L379">
        <f t="shared" ca="1" si="40"/>
        <v>-150</v>
      </c>
      <c r="M379">
        <f t="shared" ca="1" si="41"/>
        <v>0</v>
      </c>
      <c r="N379" t="e">
        <f ca="1">VLOOKUP(M379,Key!J$2:K$101,2,FALSE)</f>
        <v>#N/A</v>
      </c>
      <c r="O379" t="e" cm="1">
        <f t="array" ref="O379">_xlfn.IFS(COUNTIF('Survey Data'!J379:P379,"Yes")&gt;1,4,'Survey Data'!P379="Yes",1,'Survey Data'!L379="Yes",2,'Survey Data'!M379="Yes",3,'Survey Data'!J379="Yes",4,'Survey Data'!K379="Yes",4,'Survey Data'!N379="Yes",4)</f>
        <v>#N/A</v>
      </c>
      <c r="P379" t="e">
        <f t="shared" ca="1" si="42"/>
        <v>#N/A</v>
      </c>
      <c r="Q379">
        <f t="shared" ca="1" si="43"/>
        <v>1</v>
      </c>
      <c r="R379" t="b">
        <f t="shared" ca="1" si="44"/>
        <v>1</v>
      </c>
      <c r="S379" t="str">
        <f t="shared" ca="1" si="45"/>
        <v/>
      </c>
      <c r="T379" t="e">
        <f ca="1">_xlfn.XLOOKUP(P379,'Depression Treatment'!A$2:A$33,'Depression Treatment'!I$2:I$33,0)*S379</f>
        <v>#N/A</v>
      </c>
      <c r="U379">
        <f>IF(LEFT('Survey Data'!I379,8)="Employed",1,0)</f>
        <v>0</v>
      </c>
      <c r="V379" s="33" t="e">
        <f ca="1">S379*(U379*(T379*VLOOKUP(N379,'Depression Treatment'!F$38:I$41,3,FALSE)+(1-T379)*VLOOKUP(N379,'Depression Treatment'!F$38:I$41,4,FALSE))+(1-U379)*(T379*VLOOKUP(N379,'Depression Treatment'!F$43:I$46,3,FALSE)+(1-T379)*VLOOKUP(N379,'Depression Treatment'!F$43:I$46,4,FALSE)))</f>
        <v>#VALUE!</v>
      </c>
      <c r="W379" s="33">
        <f t="shared" ca="1" si="46"/>
        <v>0</v>
      </c>
    </row>
    <row r="380" spans="1:23" x14ac:dyDescent="0.3">
      <c r="A380">
        <f t="shared" si="47"/>
        <v>378</v>
      </c>
      <c r="B380" s="15" t="str">
        <f ca="1">_xlfn.XLOOKUP(OFFSET('Survey Data'!$A$2,A380,0),Key!A$2:A$5,Key!B$2:B$5,"")</f>
        <v/>
      </c>
      <c r="C380" s="15">
        <f ca="1">_xlfn.XLOOKUP(OFFSET('Survey Data'!B$2,$A380,0),Key!$D$2:$D$6,Key!$E$2:$E$6,-25)</f>
        <v>-25</v>
      </c>
      <c r="D380" s="15">
        <f ca="1">_xlfn.XLOOKUP(OFFSET('Survey Data'!C$2,$A380,0),Key!$D$2:$D$6,Key!$E$2:$E$6,-25)</f>
        <v>-25</v>
      </c>
      <c r="E380" s="15">
        <f ca="1">_xlfn.XLOOKUP(OFFSET('Survey Data'!D$2,$A380,0),Key!$D$2:$D$6,Key!$E$2:$E$6,-25)</f>
        <v>-25</v>
      </c>
      <c r="F380" s="15">
        <f ca="1">_xlfn.XLOOKUP(OFFSET('Survey Data'!E$2,$A380,0),Key!$D$2:$D$6,Key!$E$2:$E$6,-25)</f>
        <v>-25</v>
      </c>
      <c r="G380" s="15">
        <f ca="1">_xlfn.XLOOKUP(OFFSET('Survey Data'!F$2,$A380,0),Key!$D$2:$D$6,Key!$E$2:$E$6,-25)</f>
        <v>-25</v>
      </c>
      <c r="H380" s="15">
        <f ca="1">_xlfn.XLOOKUP(OFFSET('Survey Data'!G$2,$A380,0),Key!$D$2:$D$6,Key!$E$2:$E$6,-25)</f>
        <v>-25</v>
      </c>
      <c r="I380" s="15">
        <f ca="1">OFFSET('Survey Data'!$H$2,A380,0)</f>
        <v>0</v>
      </c>
      <c r="J380" s="15" t="str">
        <f ca="1">_xlfn.XLOOKUP(OFFSET('Survey Data'!$R$2,A380,0),Key!$G$2:$G$3,Key!$H$2:$H$3,"")</f>
        <v/>
      </c>
      <c r="L380">
        <f t="shared" ca="1" si="40"/>
        <v>-150</v>
      </c>
      <c r="M380">
        <f t="shared" ca="1" si="41"/>
        <v>0</v>
      </c>
      <c r="N380" t="e">
        <f ca="1">VLOOKUP(M380,Key!J$2:K$101,2,FALSE)</f>
        <v>#N/A</v>
      </c>
      <c r="O380" t="e" cm="1">
        <f t="array" ref="O380">_xlfn.IFS(COUNTIF('Survey Data'!J380:P380,"Yes")&gt;1,4,'Survey Data'!P380="Yes",1,'Survey Data'!L380="Yes",2,'Survey Data'!M380="Yes",3,'Survey Data'!J380="Yes",4,'Survey Data'!K380="Yes",4,'Survey Data'!N380="Yes",4)</f>
        <v>#N/A</v>
      </c>
      <c r="P380" t="e">
        <f t="shared" ca="1" si="42"/>
        <v>#N/A</v>
      </c>
      <c r="Q380">
        <f t="shared" ca="1" si="43"/>
        <v>1</v>
      </c>
      <c r="R380" t="b">
        <f t="shared" ca="1" si="44"/>
        <v>1</v>
      </c>
      <c r="S380" t="str">
        <f t="shared" ca="1" si="45"/>
        <v/>
      </c>
      <c r="T380" t="e">
        <f ca="1">_xlfn.XLOOKUP(P380,'Depression Treatment'!A$2:A$33,'Depression Treatment'!I$2:I$33,0)*S380</f>
        <v>#N/A</v>
      </c>
      <c r="U380">
        <f>IF(LEFT('Survey Data'!I380,8)="Employed",1,0)</f>
        <v>0</v>
      </c>
      <c r="V380" s="33" t="e">
        <f ca="1">S380*(U380*(T380*VLOOKUP(N380,'Depression Treatment'!F$38:I$41,3,FALSE)+(1-T380)*VLOOKUP(N380,'Depression Treatment'!F$38:I$41,4,FALSE))+(1-U380)*(T380*VLOOKUP(N380,'Depression Treatment'!F$43:I$46,3,FALSE)+(1-T380)*VLOOKUP(N380,'Depression Treatment'!F$43:I$46,4,FALSE)))</f>
        <v>#VALUE!</v>
      </c>
      <c r="W380" s="33">
        <f t="shared" ca="1" si="46"/>
        <v>0</v>
      </c>
    </row>
    <row r="381" spans="1:23" x14ac:dyDescent="0.3">
      <c r="A381">
        <f t="shared" si="47"/>
        <v>379</v>
      </c>
      <c r="B381" s="15" t="str">
        <f ca="1">_xlfn.XLOOKUP(OFFSET('Survey Data'!$A$2,A381,0),Key!A$2:A$5,Key!B$2:B$5,"")</f>
        <v/>
      </c>
      <c r="C381" s="15">
        <f ca="1">_xlfn.XLOOKUP(OFFSET('Survey Data'!B$2,$A381,0),Key!$D$2:$D$6,Key!$E$2:$E$6,-25)</f>
        <v>-25</v>
      </c>
      <c r="D381" s="15">
        <f ca="1">_xlfn.XLOOKUP(OFFSET('Survey Data'!C$2,$A381,0),Key!$D$2:$D$6,Key!$E$2:$E$6,-25)</f>
        <v>-25</v>
      </c>
      <c r="E381" s="15">
        <f ca="1">_xlfn.XLOOKUP(OFFSET('Survey Data'!D$2,$A381,0),Key!$D$2:$D$6,Key!$E$2:$E$6,-25)</f>
        <v>-25</v>
      </c>
      <c r="F381" s="15">
        <f ca="1">_xlfn.XLOOKUP(OFFSET('Survey Data'!E$2,$A381,0),Key!$D$2:$D$6,Key!$E$2:$E$6,-25)</f>
        <v>-25</v>
      </c>
      <c r="G381" s="15">
        <f ca="1">_xlfn.XLOOKUP(OFFSET('Survey Data'!F$2,$A381,0),Key!$D$2:$D$6,Key!$E$2:$E$6,-25)</f>
        <v>-25</v>
      </c>
      <c r="H381" s="15">
        <f ca="1">_xlfn.XLOOKUP(OFFSET('Survey Data'!G$2,$A381,0),Key!$D$2:$D$6,Key!$E$2:$E$6,-25)</f>
        <v>-25</v>
      </c>
      <c r="I381" s="15">
        <f ca="1">OFFSET('Survey Data'!$H$2,A381,0)</f>
        <v>0</v>
      </c>
      <c r="J381" s="15" t="str">
        <f ca="1">_xlfn.XLOOKUP(OFFSET('Survey Data'!$R$2,A381,0),Key!$G$2:$G$3,Key!$H$2:$H$3,"")</f>
        <v/>
      </c>
      <c r="L381">
        <f t="shared" ca="1" si="40"/>
        <v>-150</v>
      </c>
      <c r="M381">
        <f t="shared" ca="1" si="41"/>
        <v>0</v>
      </c>
      <c r="N381" t="e">
        <f ca="1">VLOOKUP(M381,Key!J$2:K$101,2,FALSE)</f>
        <v>#N/A</v>
      </c>
      <c r="O381" t="e" cm="1">
        <f t="array" ref="O381">_xlfn.IFS(COUNTIF('Survey Data'!J381:P381,"Yes")&gt;1,4,'Survey Data'!P381="Yes",1,'Survey Data'!L381="Yes",2,'Survey Data'!M381="Yes",3,'Survey Data'!J381="Yes",4,'Survey Data'!K381="Yes",4,'Survey Data'!N381="Yes",4)</f>
        <v>#N/A</v>
      </c>
      <c r="P381" t="e">
        <f t="shared" ca="1" si="42"/>
        <v>#N/A</v>
      </c>
      <c r="Q381">
        <f t="shared" ca="1" si="43"/>
        <v>1</v>
      </c>
      <c r="R381" t="b">
        <f t="shared" ca="1" si="44"/>
        <v>1</v>
      </c>
      <c r="S381" t="str">
        <f t="shared" ca="1" si="45"/>
        <v/>
      </c>
      <c r="T381" t="e">
        <f ca="1">_xlfn.XLOOKUP(P381,'Depression Treatment'!A$2:A$33,'Depression Treatment'!I$2:I$33,0)*S381</f>
        <v>#N/A</v>
      </c>
      <c r="U381">
        <f>IF(LEFT('Survey Data'!I381,8)="Employed",1,0)</f>
        <v>0</v>
      </c>
      <c r="V381" s="33" t="e">
        <f ca="1">S381*(U381*(T381*VLOOKUP(N381,'Depression Treatment'!F$38:I$41,3,FALSE)+(1-T381)*VLOOKUP(N381,'Depression Treatment'!F$38:I$41,4,FALSE))+(1-U381)*(T381*VLOOKUP(N381,'Depression Treatment'!F$43:I$46,3,FALSE)+(1-T381)*VLOOKUP(N381,'Depression Treatment'!F$43:I$46,4,FALSE)))</f>
        <v>#VALUE!</v>
      </c>
      <c r="W381" s="33">
        <f t="shared" ca="1" si="46"/>
        <v>0</v>
      </c>
    </row>
    <row r="382" spans="1:23" x14ac:dyDescent="0.3">
      <c r="A382">
        <f t="shared" si="47"/>
        <v>380</v>
      </c>
      <c r="B382" s="15" t="str">
        <f ca="1">_xlfn.XLOOKUP(OFFSET('Survey Data'!$A$2,A382,0),Key!A$2:A$5,Key!B$2:B$5,"")</f>
        <v/>
      </c>
      <c r="C382" s="15">
        <f ca="1">_xlfn.XLOOKUP(OFFSET('Survey Data'!B$2,$A382,0),Key!$D$2:$D$6,Key!$E$2:$E$6,-25)</f>
        <v>-25</v>
      </c>
      <c r="D382" s="15">
        <f ca="1">_xlfn.XLOOKUP(OFFSET('Survey Data'!C$2,$A382,0),Key!$D$2:$D$6,Key!$E$2:$E$6,-25)</f>
        <v>-25</v>
      </c>
      <c r="E382" s="15">
        <f ca="1">_xlfn.XLOOKUP(OFFSET('Survey Data'!D$2,$A382,0),Key!$D$2:$D$6,Key!$E$2:$E$6,-25)</f>
        <v>-25</v>
      </c>
      <c r="F382" s="15">
        <f ca="1">_xlfn.XLOOKUP(OFFSET('Survey Data'!E$2,$A382,0),Key!$D$2:$D$6,Key!$E$2:$E$6,-25)</f>
        <v>-25</v>
      </c>
      <c r="G382" s="15">
        <f ca="1">_xlfn.XLOOKUP(OFFSET('Survey Data'!F$2,$A382,0),Key!$D$2:$D$6,Key!$E$2:$E$6,-25)</f>
        <v>-25</v>
      </c>
      <c r="H382" s="15">
        <f ca="1">_xlfn.XLOOKUP(OFFSET('Survey Data'!G$2,$A382,0),Key!$D$2:$D$6,Key!$E$2:$E$6,-25)</f>
        <v>-25</v>
      </c>
      <c r="I382" s="15">
        <f ca="1">OFFSET('Survey Data'!$H$2,A382,0)</f>
        <v>0</v>
      </c>
      <c r="J382" s="15" t="str">
        <f ca="1">_xlfn.XLOOKUP(OFFSET('Survey Data'!$R$2,A382,0),Key!$G$2:$G$3,Key!$H$2:$H$3,"")</f>
        <v/>
      </c>
      <c r="L382">
        <f t="shared" ca="1" si="40"/>
        <v>-150</v>
      </c>
      <c r="M382">
        <f t="shared" ca="1" si="41"/>
        <v>0</v>
      </c>
      <c r="N382" t="e">
        <f ca="1">VLOOKUP(M382,Key!J$2:K$101,2,FALSE)</f>
        <v>#N/A</v>
      </c>
      <c r="O382" t="e" cm="1">
        <f t="array" ref="O382">_xlfn.IFS(COUNTIF('Survey Data'!J382:P382,"Yes")&gt;1,4,'Survey Data'!P382="Yes",1,'Survey Data'!L382="Yes",2,'Survey Data'!M382="Yes",3,'Survey Data'!J382="Yes",4,'Survey Data'!K382="Yes",4,'Survey Data'!N382="Yes",4)</f>
        <v>#N/A</v>
      </c>
      <c r="P382" t="e">
        <f t="shared" ca="1" si="42"/>
        <v>#N/A</v>
      </c>
      <c r="Q382">
        <f t="shared" ca="1" si="43"/>
        <v>1</v>
      </c>
      <c r="R382" t="b">
        <f t="shared" ca="1" si="44"/>
        <v>1</v>
      </c>
      <c r="S382" t="str">
        <f t="shared" ca="1" si="45"/>
        <v/>
      </c>
      <c r="T382" t="e">
        <f ca="1">_xlfn.XLOOKUP(P382,'Depression Treatment'!A$2:A$33,'Depression Treatment'!I$2:I$33,0)*S382</f>
        <v>#N/A</v>
      </c>
      <c r="U382">
        <f>IF(LEFT('Survey Data'!I382,8)="Employed",1,0)</f>
        <v>0</v>
      </c>
      <c r="V382" s="33" t="e">
        <f ca="1">S382*(U382*(T382*VLOOKUP(N382,'Depression Treatment'!F$38:I$41,3,FALSE)+(1-T382)*VLOOKUP(N382,'Depression Treatment'!F$38:I$41,4,FALSE))+(1-U382)*(T382*VLOOKUP(N382,'Depression Treatment'!F$43:I$46,3,FALSE)+(1-T382)*VLOOKUP(N382,'Depression Treatment'!F$43:I$46,4,FALSE)))</f>
        <v>#VALUE!</v>
      </c>
      <c r="W382" s="33">
        <f t="shared" ca="1" si="46"/>
        <v>0</v>
      </c>
    </row>
    <row r="383" spans="1:23" x14ac:dyDescent="0.3">
      <c r="A383">
        <f t="shared" si="47"/>
        <v>381</v>
      </c>
      <c r="B383" s="15" t="str">
        <f ca="1">_xlfn.XLOOKUP(OFFSET('Survey Data'!$A$2,A383,0),Key!A$2:A$5,Key!B$2:B$5,"")</f>
        <v/>
      </c>
      <c r="C383" s="15">
        <f ca="1">_xlfn.XLOOKUP(OFFSET('Survey Data'!B$2,$A383,0),Key!$D$2:$D$6,Key!$E$2:$E$6,-25)</f>
        <v>-25</v>
      </c>
      <c r="D383" s="15">
        <f ca="1">_xlfn.XLOOKUP(OFFSET('Survey Data'!C$2,$A383,0),Key!$D$2:$D$6,Key!$E$2:$E$6,-25)</f>
        <v>-25</v>
      </c>
      <c r="E383" s="15">
        <f ca="1">_xlfn.XLOOKUP(OFFSET('Survey Data'!D$2,$A383,0),Key!$D$2:$D$6,Key!$E$2:$E$6,-25)</f>
        <v>-25</v>
      </c>
      <c r="F383" s="15">
        <f ca="1">_xlfn.XLOOKUP(OFFSET('Survey Data'!E$2,$A383,0),Key!$D$2:$D$6,Key!$E$2:$E$6,-25)</f>
        <v>-25</v>
      </c>
      <c r="G383" s="15">
        <f ca="1">_xlfn.XLOOKUP(OFFSET('Survey Data'!F$2,$A383,0),Key!$D$2:$D$6,Key!$E$2:$E$6,-25)</f>
        <v>-25</v>
      </c>
      <c r="H383" s="15">
        <f ca="1">_xlfn.XLOOKUP(OFFSET('Survey Data'!G$2,$A383,0),Key!$D$2:$D$6,Key!$E$2:$E$6,-25)</f>
        <v>-25</v>
      </c>
      <c r="I383" s="15">
        <f ca="1">OFFSET('Survey Data'!$H$2,A383,0)</f>
        <v>0</v>
      </c>
      <c r="J383" s="15" t="str">
        <f ca="1">_xlfn.XLOOKUP(OFFSET('Survey Data'!$R$2,A383,0),Key!$G$2:$G$3,Key!$H$2:$H$3,"")</f>
        <v/>
      </c>
      <c r="L383">
        <f t="shared" ca="1" si="40"/>
        <v>-150</v>
      </c>
      <c r="M383">
        <f t="shared" ca="1" si="41"/>
        <v>0</v>
      </c>
      <c r="N383" t="e">
        <f ca="1">VLOOKUP(M383,Key!J$2:K$101,2,FALSE)</f>
        <v>#N/A</v>
      </c>
      <c r="O383" t="e" cm="1">
        <f t="array" ref="O383">_xlfn.IFS(COUNTIF('Survey Data'!J383:P383,"Yes")&gt;1,4,'Survey Data'!P383="Yes",1,'Survey Data'!L383="Yes",2,'Survey Data'!M383="Yes",3,'Survey Data'!J383="Yes",4,'Survey Data'!K383="Yes",4,'Survey Data'!N383="Yes",4)</f>
        <v>#N/A</v>
      </c>
      <c r="P383" t="e">
        <f t="shared" ca="1" si="42"/>
        <v>#N/A</v>
      </c>
      <c r="Q383">
        <f t="shared" ca="1" si="43"/>
        <v>1</v>
      </c>
      <c r="R383" t="b">
        <f t="shared" ca="1" si="44"/>
        <v>1</v>
      </c>
      <c r="S383" t="str">
        <f t="shared" ca="1" si="45"/>
        <v/>
      </c>
      <c r="T383" t="e">
        <f ca="1">_xlfn.XLOOKUP(P383,'Depression Treatment'!A$2:A$33,'Depression Treatment'!I$2:I$33,0)*S383</f>
        <v>#N/A</v>
      </c>
      <c r="U383">
        <f>IF(LEFT('Survey Data'!I383,8)="Employed",1,0)</f>
        <v>0</v>
      </c>
      <c r="V383" s="33" t="e">
        <f ca="1">S383*(U383*(T383*VLOOKUP(N383,'Depression Treatment'!F$38:I$41,3,FALSE)+(1-T383)*VLOOKUP(N383,'Depression Treatment'!F$38:I$41,4,FALSE))+(1-U383)*(T383*VLOOKUP(N383,'Depression Treatment'!F$43:I$46,3,FALSE)+(1-T383)*VLOOKUP(N383,'Depression Treatment'!F$43:I$46,4,FALSE)))</f>
        <v>#VALUE!</v>
      </c>
      <c r="W383" s="33">
        <f t="shared" ca="1" si="46"/>
        <v>0</v>
      </c>
    </row>
    <row r="384" spans="1:23" x14ac:dyDescent="0.3">
      <c r="A384">
        <f t="shared" si="47"/>
        <v>382</v>
      </c>
      <c r="B384" s="15" t="str">
        <f ca="1">_xlfn.XLOOKUP(OFFSET('Survey Data'!$A$2,A384,0),Key!A$2:A$5,Key!B$2:B$5,"")</f>
        <v/>
      </c>
      <c r="C384" s="15">
        <f ca="1">_xlfn.XLOOKUP(OFFSET('Survey Data'!B$2,$A384,0),Key!$D$2:$D$6,Key!$E$2:$E$6,-25)</f>
        <v>-25</v>
      </c>
      <c r="D384" s="15">
        <f ca="1">_xlfn.XLOOKUP(OFFSET('Survey Data'!C$2,$A384,0),Key!$D$2:$D$6,Key!$E$2:$E$6,-25)</f>
        <v>-25</v>
      </c>
      <c r="E384" s="15">
        <f ca="1">_xlfn.XLOOKUP(OFFSET('Survey Data'!D$2,$A384,0),Key!$D$2:$D$6,Key!$E$2:$E$6,-25)</f>
        <v>-25</v>
      </c>
      <c r="F384" s="15">
        <f ca="1">_xlfn.XLOOKUP(OFFSET('Survey Data'!E$2,$A384,0),Key!$D$2:$D$6,Key!$E$2:$E$6,-25)</f>
        <v>-25</v>
      </c>
      <c r="G384" s="15">
        <f ca="1">_xlfn.XLOOKUP(OFFSET('Survey Data'!F$2,$A384,0),Key!$D$2:$D$6,Key!$E$2:$E$6,-25)</f>
        <v>-25</v>
      </c>
      <c r="H384" s="15">
        <f ca="1">_xlfn.XLOOKUP(OFFSET('Survey Data'!G$2,$A384,0),Key!$D$2:$D$6,Key!$E$2:$E$6,-25)</f>
        <v>-25</v>
      </c>
      <c r="I384" s="15">
        <f ca="1">OFFSET('Survey Data'!$H$2,A384,0)</f>
        <v>0</v>
      </c>
      <c r="J384" s="15" t="str">
        <f ca="1">_xlfn.XLOOKUP(OFFSET('Survey Data'!$R$2,A384,0),Key!$G$2:$G$3,Key!$H$2:$H$3,"")</f>
        <v/>
      </c>
      <c r="L384">
        <f t="shared" ca="1" si="40"/>
        <v>-150</v>
      </c>
      <c r="M384">
        <f t="shared" ca="1" si="41"/>
        <v>0</v>
      </c>
      <c r="N384" t="e">
        <f ca="1">VLOOKUP(M384,Key!J$2:K$101,2,FALSE)</f>
        <v>#N/A</v>
      </c>
      <c r="O384" t="e" cm="1">
        <f t="array" ref="O384">_xlfn.IFS(COUNTIF('Survey Data'!J384:P384,"Yes")&gt;1,4,'Survey Data'!P384="Yes",1,'Survey Data'!L384="Yes",2,'Survey Data'!M384="Yes",3,'Survey Data'!J384="Yes",4,'Survey Data'!K384="Yes",4,'Survey Data'!N384="Yes",4)</f>
        <v>#N/A</v>
      </c>
      <c r="P384" t="e">
        <f t="shared" ca="1" si="42"/>
        <v>#N/A</v>
      </c>
      <c r="Q384">
        <f t="shared" ca="1" si="43"/>
        <v>1</v>
      </c>
      <c r="R384" t="b">
        <f t="shared" ca="1" si="44"/>
        <v>1</v>
      </c>
      <c r="S384" t="str">
        <f t="shared" ca="1" si="45"/>
        <v/>
      </c>
      <c r="T384" t="e">
        <f ca="1">_xlfn.XLOOKUP(P384,'Depression Treatment'!A$2:A$33,'Depression Treatment'!I$2:I$33,0)*S384</f>
        <v>#N/A</v>
      </c>
      <c r="U384">
        <f>IF(LEFT('Survey Data'!I384,8)="Employed",1,0)</f>
        <v>0</v>
      </c>
      <c r="V384" s="33" t="e">
        <f ca="1">S384*(U384*(T384*VLOOKUP(N384,'Depression Treatment'!F$38:I$41,3,FALSE)+(1-T384)*VLOOKUP(N384,'Depression Treatment'!F$38:I$41,4,FALSE))+(1-U384)*(T384*VLOOKUP(N384,'Depression Treatment'!F$43:I$46,3,FALSE)+(1-T384)*VLOOKUP(N384,'Depression Treatment'!F$43:I$46,4,FALSE)))</f>
        <v>#VALUE!</v>
      </c>
      <c r="W384" s="33">
        <f t="shared" ca="1" si="46"/>
        <v>0</v>
      </c>
    </row>
    <row r="385" spans="1:23" x14ac:dyDescent="0.3">
      <c r="A385">
        <f t="shared" si="47"/>
        <v>383</v>
      </c>
      <c r="B385" s="15" t="str">
        <f ca="1">_xlfn.XLOOKUP(OFFSET('Survey Data'!$A$2,A385,0),Key!A$2:A$5,Key!B$2:B$5,"")</f>
        <v/>
      </c>
      <c r="C385" s="15">
        <f ca="1">_xlfn.XLOOKUP(OFFSET('Survey Data'!B$2,$A385,0),Key!$D$2:$D$6,Key!$E$2:$E$6,-25)</f>
        <v>-25</v>
      </c>
      <c r="D385" s="15">
        <f ca="1">_xlfn.XLOOKUP(OFFSET('Survey Data'!C$2,$A385,0),Key!$D$2:$D$6,Key!$E$2:$E$6,-25)</f>
        <v>-25</v>
      </c>
      <c r="E385" s="15">
        <f ca="1">_xlfn.XLOOKUP(OFFSET('Survey Data'!D$2,$A385,0),Key!$D$2:$D$6,Key!$E$2:$E$6,-25)</f>
        <v>-25</v>
      </c>
      <c r="F385" s="15">
        <f ca="1">_xlfn.XLOOKUP(OFFSET('Survey Data'!E$2,$A385,0),Key!$D$2:$D$6,Key!$E$2:$E$6,-25)</f>
        <v>-25</v>
      </c>
      <c r="G385" s="15">
        <f ca="1">_xlfn.XLOOKUP(OFFSET('Survey Data'!F$2,$A385,0),Key!$D$2:$D$6,Key!$E$2:$E$6,-25)</f>
        <v>-25</v>
      </c>
      <c r="H385" s="15">
        <f ca="1">_xlfn.XLOOKUP(OFFSET('Survey Data'!G$2,$A385,0),Key!$D$2:$D$6,Key!$E$2:$E$6,-25)</f>
        <v>-25</v>
      </c>
      <c r="I385" s="15">
        <f ca="1">OFFSET('Survey Data'!$H$2,A385,0)</f>
        <v>0</v>
      </c>
      <c r="J385" s="15" t="str">
        <f ca="1">_xlfn.XLOOKUP(OFFSET('Survey Data'!$R$2,A385,0),Key!$G$2:$G$3,Key!$H$2:$H$3,"")</f>
        <v/>
      </c>
      <c r="L385">
        <f t="shared" ca="1" si="40"/>
        <v>-150</v>
      </c>
      <c r="M385">
        <f t="shared" ca="1" si="41"/>
        <v>0</v>
      </c>
      <c r="N385" t="e">
        <f ca="1">VLOOKUP(M385,Key!J$2:K$101,2,FALSE)</f>
        <v>#N/A</v>
      </c>
      <c r="O385" t="e" cm="1">
        <f t="array" ref="O385">_xlfn.IFS(COUNTIF('Survey Data'!J385:P385,"Yes")&gt;1,4,'Survey Data'!P385="Yes",1,'Survey Data'!L385="Yes",2,'Survey Data'!M385="Yes",3,'Survey Data'!J385="Yes",4,'Survey Data'!K385="Yes",4,'Survey Data'!N385="Yes",4)</f>
        <v>#N/A</v>
      </c>
      <c r="P385" t="e">
        <f t="shared" ca="1" si="42"/>
        <v>#N/A</v>
      </c>
      <c r="Q385">
        <f t="shared" ca="1" si="43"/>
        <v>1</v>
      </c>
      <c r="R385" t="b">
        <f t="shared" ca="1" si="44"/>
        <v>1</v>
      </c>
      <c r="S385" t="str">
        <f t="shared" ca="1" si="45"/>
        <v/>
      </c>
      <c r="T385" t="e">
        <f ca="1">_xlfn.XLOOKUP(P385,'Depression Treatment'!A$2:A$33,'Depression Treatment'!I$2:I$33,0)*S385</f>
        <v>#N/A</v>
      </c>
      <c r="U385">
        <f>IF(LEFT('Survey Data'!I385,8)="Employed",1,0)</f>
        <v>0</v>
      </c>
      <c r="V385" s="33" t="e">
        <f ca="1">S385*(U385*(T385*VLOOKUP(N385,'Depression Treatment'!F$38:I$41,3,FALSE)+(1-T385)*VLOOKUP(N385,'Depression Treatment'!F$38:I$41,4,FALSE))+(1-U385)*(T385*VLOOKUP(N385,'Depression Treatment'!F$43:I$46,3,FALSE)+(1-T385)*VLOOKUP(N385,'Depression Treatment'!F$43:I$46,4,FALSE)))</f>
        <v>#VALUE!</v>
      </c>
      <c r="W385" s="33">
        <f t="shared" ca="1" si="46"/>
        <v>0</v>
      </c>
    </row>
    <row r="386" spans="1:23" x14ac:dyDescent="0.3">
      <c r="A386">
        <f t="shared" si="47"/>
        <v>384</v>
      </c>
      <c r="B386" s="15" t="str">
        <f ca="1">_xlfn.XLOOKUP(OFFSET('Survey Data'!$A$2,A386,0),Key!A$2:A$5,Key!B$2:B$5,"")</f>
        <v/>
      </c>
      <c r="C386" s="15">
        <f ca="1">_xlfn.XLOOKUP(OFFSET('Survey Data'!B$2,$A386,0),Key!$D$2:$D$6,Key!$E$2:$E$6,-25)</f>
        <v>-25</v>
      </c>
      <c r="D386" s="15">
        <f ca="1">_xlfn.XLOOKUP(OFFSET('Survey Data'!C$2,$A386,0),Key!$D$2:$D$6,Key!$E$2:$E$6,-25)</f>
        <v>-25</v>
      </c>
      <c r="E386" s="15">
        <f ca="1">_xlfn.XLOOKUP(OFFSET('Survey Data'!D$2,$A386,0),Key!$D$2:$D$6,Key!$E$2:$E$6,-25)</f>
        <v>-25</v>
      </c>
      <c r="F386" s="15">
        <f ca="1">_xlfn.XLOOKUP(OFFSET('Survey Data'!E$2,$A386,0),Key!$D$2:$D$6,Key!$E$2:$E$6,-25)</f>
        <v>-25</v>
      </c>
      <c r="G386" s="15">
        <f ca="1">_xlfn.XLOOKUP(OFFSET('Survey Data'!F$2,$A386,0),Key!$D$2:$D$6,Key!$E$2:$E$6,-25)</f>
        <v>-25</v>
      </c>
      <c r="H386" s="15">
        <f ca="1">_xlfn.XLOOKUP(OFFSET('Survey Data'!G$2,$A386,0),Key!$D$2:$D$6,Key!$E$2:$E$6,-25)</f>
        <v>-25</v>
      </c>
      <c r="I386" s="15">
        <f ca="1">OFFSET('Survey Data'!$H$2,A386,0)</f>
        <v>0</v>
      </c>
      <c r="J386" s="15" t="str">
        <f ca="1">_xlfn.XLOOKUP(OFFSET('Survey Data'!$R$2,A386,0),Key!$G$2:$G$3,Key!$H$2:$H$3,"")</f>
        <v/>
      </c>
      <c r="L386">
        <f t="shared" ca="1" si="40"/>
        <v>-150</v>
      </c>
      <c r="M386">
        <f t="shared" ca="1" si="41"/>
        <v>0</v>
      </c>
      <c r="N386" t="e">
        <f ca="1">VLOOKUP(M386,Key!J$2:K$101,2,FALSE)</f>
        <v>#N/A</v>
      </c>
      <c r="O386" t="e" cm="1">
        <f t="array" ref="O386">_xlfn.IFS(COUNTIF('Survey Data'!J386:P386,"Yes")&gt;1,4,'Survey Data'!P386="Yes",1,'Survey Data'!L386="Yes",2,'Survey Data'!M386="Yes",3,'Survey Data'!J386="Yes",4,'Survey Data'!K386="Yes",4,'Survey Data'!N386="Yes",4)</f>
        <v>#N/A</v>
      </c>
      <c r="P386" t="e">
        <f t="shared" ca="1" si="42"/>
        <v>#N/A</v>
      </c>
      <c r="Q386">
        <f t="shared" ca="1" si="43"/>
        <v>1</v>
      </c>
      <c r="R386" t="b">
        <f t="shared" ca="1" si="44"/>
        <v>1</v>
      </c>
      <c r="S386" t="str">
        <f t="shared" ca="1" si="45"/>
        <v/>
      </c>
      <c r="T386" t="e">
        <f ca="1">_xlfn.XLOOKUP(P386,'Depression Treatment'!A$2:A$33,'Depression Treatment'!I$2:I$33,0)*S386</f>
        <v>#N/A</v>
      </c>
      <c r="U386">
        <f>IF(LEFT('Survey Data'!I386,8)="Employed",1,0)</f>
        <v>0</v>
      </c>
      <c r="V386" s="33" t="e">
        <f ca="1">S386*(U386*(T386*VLOOKUP(N386,'Depression Treatment'!F$38:I$41,3,FALSE)+(1-T386)*VLOOKUP(N386,'Depression Treatment'!F$38:I$41,4,FALSE))+(1-U386)*(T386*VLOOKUP(N386,'Depression Treatment'!F$43:I$46,3,FALSE)+(1-T386)*VLOOKUP(N386,'Depression Treatment'!F$43:I$46,4,FALSE)))</f>
        <v>#VALUE!</v>
      </c>
      <c r="W386" s="33">
        <f t="shared" ca="1" si="46"/>
        <v>0</v>
      </c>
    </row>
    <row r="387" spans="1:23" x14ac:dyDescent="0.3">
      <c r="A387">
        <f t="shared" si="47"/>
        <v>385</v>
      </c>
      <c r="B387" s="15" t="str">
        <f ca="1">_xlfn.XLOOKUP(OFFSET('Survey Data'!$A$2,A387,0),Key!A$2:A$5,Key!B$2:B$5,"")</f>
        <v/>
      </c>
      <c r="C387" s="15">
        <f ca="1">_xlfn.XLOOKUP(OFFSET('Survey Data'!B$2,$A387,0),Key!$D$2:$D$6,Key!$E$2:$E$6,-25)</f>
        <v>-25</v>
      </c>
      <c r="D387" s="15">
        <f ca="1">_xlfn.XLOOKUP(OFFSET('Survey Data'!C$2,$A387,0),Key!$D$2:$D$6,Key!$E$2:$E$6,-25)</f>
        <v>-25</v>
      </c>
      <c r="E387" s="15">
        <f ca="1">_xlfn.XLOOKUP(OFFSET('Survey Data'!D$2,$A387,0),Key!$D$2:$D$6,Key!$E$2:$E$6,-25)</f>
        <v>-25</v>
      </c>
      <c r="F387" s="15">
        <f ca="1">_xlfn.XLOOKUP(OFFSET('Survey Data'!E$2,$A387,0),Key!$D$2:$D$6,Key!$E$2:$E$6,-25)</f>
        <v>-25</v>
      </c>
      <c r="G387" s="15">
        <f ca="1">_xlfn.XLOOKUP(OFFSET('Survey Data'!F$2,$A387,0),Key!$D$2:$D$6,Key!$E$2:$E$6,-25)</f>
        <v>-25</v>
      </c>
      <c r="H387" s="15">
        <f ca="1">_xlfn.XLOOKUP(OFFSET('Survey Data'!G$2,$A387,0),Key!$D$2:$D$6,Key!$E$2:$E$6,-25)</f>
        <v>-25</v>
      </c>
      <c r="I387" s="15">
        <f ca="1">OFFSET('Survey Data'!$H$2,A387,0)</f>
        <v>0</v>
      </c>
      <c r="J387" s="15" t="str">
        <f ca="1">_xlfn.XLOOKUP(OFFSET('Survey Data'!$R$2,A387,0),Key!$G$2:$G$3,Key!$H$2:$H$3,"")</f>
        <v/>
      </c>
      <c r="L387">
        <f t="shared" ca="1" si="40"/>
        <v>-150</v>
      </c>
      <c r="M387">
        <f t="shared" ca="1" si="41"/>
        <v>0</v>
      </c>
      <c r="N387" t="e">
        <f ca="1">VLOOKUP(M387,Key!J$2:K$101,2,FALSE)</f>
        <v>#N/A</v>
      </c>
      <c r="O387" t="e" cm="1">
        <f t="array" ref="O387">_xlfn.IFS(COUNTIF('Survey Data'!J387:P387,"Yes")&gt;1,4,'Survey Data'!P387="Yes",1,'Survey Data'!L387="Yes",2,'Survey Data'!M387="Yes",3,'Survey Data'!J387="Yes",4,'Survey Data'!K387="Yes",4,'Survey Data'!N387="Yes",4)</f>
        <v>#N/A</v>
      </c>
      <c r="P387" t="e">
        <f t="shared" ca="1" si="42"/>
        <v>#N/A</v>
      </c>
      <c r="Q387">
        <f t="shared" ca="1" si="43"/>
        <v>1</v>
      </c>
      <c r="R387" t="b">
        <f t="shared" ca="1" si="44"/>
        <v>1</v>
      </c>
      <c r="S387" t="str">
        <f t="shared" ca="1" si="45"/>
        <v/>
      </c>
      <c r="T387" t="e">
        <f ca="1">_xlfn.XLOOKUP(P387,'Depression Treatment'!A$2:A$33,'Depression Treatment'!I$2:I$33,0)*S387</f>
        <v>#N/A</v>
      </c>
      <c r="U387">
        <f>IF(LEFT('Survey Data'!I387,8)="Employed",1,0)</f>
        <v>0</v>
      </c>
      <c r="V387" s="33" t="e">
        <f ca="1">S387*(U387*(T387*VLOOKUP(N387,'Depression Treatment'!F$38:I$41,3,FALSE)+(1-T387)*VLOOKUP(N387,'Depression Treatment'!F$38:I$41,4,FALSE))+(1-U387)*(T387*VLOOKUP(N387,'Depression Treatment'!F$43:I$46,3,FALSE)+(1-T387)*VLOOKUP(N387,'Depression Treatment'!F$43:I$46,4,FALSE)))</f>
        <v>#VALUE!</v>
      </c>
      <c r="W387" s="33">
        <f t="shared" ca="1" si="46"/>
        <v>0</v>
      </c>
    </row>
    <row r="388" spans="1:23" x14ac:dyDescent="0.3">
      <c r="A388">
        <f t="shared" si="47"/>
        <v>386</v>
      </c>
      <c r="B388" s="15" t="str">
        <f ca="1">_xlfn.XLOOKUP(OFFSET('Survey Data'!$A$2,A388,0),Key!A$2:A$5,Key!B$2:B$5,"")</f>
        <v/>
      </c>
      <c r="C388" s="15">
        <f ca="1">_xlfn.XLOOKUP(OFFSET('Survey Data'!B$2,$A388,0),Key!$D$2:$D$6,Key!$E$2:$E$6,-25)</f>
        <v>-25</v>
      </c>
      <c r="D388" s="15">
        <f ca="1">_xlfn.XLOOKUP(OFFSET('Survey Data'!C$2,$A388,0),Key!$D$2:$D$6,Key!$E$2:$E$6,-25)</f>
        <v>-25</v>
      </c>
      <c r="E388" s="15">
        <f ca="1">_xlfn.XLOOKUP(OFFSET('Survey Data'!D$2,$A388,0),Key!$D$2:$D$6,Key!$E$2:$E$6,-25)</f>
        <v>-25</v>
      </c>
      <c r="F388" s="15">
        <f ca="1">_xlfn.XLOOKUP(OFFSET('Survey Data'!E$2,$A388,0),Key!$D$2:$D$6,Key!$E$2:$E$6,-25)</f>
        <v>-25</v>
      </c>
      <c r="G388" s="15">
        <f ca="1">_xlfn.XLOOKUP(OFFSET('Survey Data'!F$2,$A388,0),Key!$D$2:$D$6,Key!$E$2:$E$6,-25)</f>
        <v>-25</v>
      </c>
      <c r="H388" s="15">
        <f ca="1">_xlfn.XLOOKUP(OFFSET('Survey Data'!G$2,$A388,0),Key!$D$2:$D$6,Key!$E$2:$E$6,-25)</f>
        <v>-25</v>
      </c>
      <c r="I388" s="15">
        <f ca="1">OFFSET('Survey Data'!$H$2,A388,0)</f>
        <v>0</v>
      </c>
      <c r="J388" s="15" t="str">
        <f ca="1">_xlfn.XLOOKUP(OFFSET('Survey Data'!$R$2,A388,0),Key!$G$2:$G$3,Key!$H$2:$H$3,"")</f>
        <v/>
      </c>
      <c r="L388">
        <f t="shared" ref="L388:L451" ca="1" si="48">SUM(C388:H388)</f>
        <v>-150</v>
      </c>
      <c r="M388">
        <f t="shared" ref="M388:M451" ca="1" si="49">IF(OR(I388="",I388="."),0,I388)</f>
        <v>0</v>
      </c>
      <c r="N388" t="e">
        <f ca="1">VLOOKUP(M388,Key!J$2:K$101,2,FALSE)</f>
        <v>#N/A</v>
      </c>
      <c r="O388" t="e" cm="1">
        <f t="array" ref="O388">_xlfn.IFS(COUNTIF('Survey Data'!J388:P388,"Yes")&gt;1,4,'Survey Data'!P388="Yes",1,'Survey Data'!L388="Yes",2,'Survey Data'!M388="Yes",3,'Survey Data'!J388="Yes",4,'Survey Data'!K388="Yes",4,'Survey Data'!N388="Yes",4)</f>
        <v>#N/A</v>
      </c>
      <c r="P388" t="e">
        <f t="shared" ref="P388:P451" ca="1" si="50">_xlfn.NUMBERVALUE(CONCATENATE(Q388,N388,O388))</f>
        <v>#N/A</v>
      </c>
      <c r="Q388">
        <f t="shared" ref="Q388:Q451" ca="1" si="51">IF(J388="",1,J388)</f>
        <v>1</v>
      </c>
      <c r="R388" t="b">
        <f t="shared" ref="R388:R451" ca="1" si="52">OR(B388="",B388=".",L388&lt;0,L388&gt;24,M388&lt;18,M388&gt;117,_xlfn.IFNA(O388,0)&lt;1)</f>
        <v>1</v>
      </c>
      <c r="S388" t="str">
        <f t="shared" ref="S388:S451" ca="1" si="53">IF(NOT(R388),IF(L388&gt;8,1,0),"")</f>
        <v/>
      </c>
      <c r="T388" t="e">
        <f ca="1">_xlfn.XLOOKUP(P388,'Depression Treatment'!A$2:A$33,'Depression Treatment'!I$2:I$33,0)*S388</f>
        <v>#N/A</v>
      </c>
      <c r="U388">
        <f>IF(LEFT('Survey Data'!I388,8)="Employed",1,0)</f>
        <v>0</v>
      </c>
      <c r="V388" s="33" t="e">
        <f ca="1">S388*(U388*(T388*VLOOKUP(N388,'Depression Treatment'!F$38:I$41,3,FALSE)+(1-T388)*VLOOKUP(N388,'Depression Treatment'!F$38:I$41,4,FALSE))+(1-U388)*(T388*VLOOKUP(N388,'Depression Treatment'!F$43:I$46,3,FALSE)+(1-T388)*VLOOKUP(N388,'Depression Treatment'!F$43:I$46,4,FALSE)))</f>
        <v>#VALUE!</v>
      </c>
      <c r="W388" s="33">
        <f t="shared" ref="W388:W451" ca="1" si="54">IF(R388,0,IF(ISNUMBER(V388),V388,0))</f>
        <v>0</v>
      </c>
    </row>
    <row r="389" spans="1:23" x14ac:dyDescent="0.3">
      <c r="A389">
        <f t="shared" ref="A389:A452" si="55">A388+1</f>
        <v>387</v>
      </c>
      <c r="B389" s="15" t="str">
        <f ca="1">_xlfn.XLOOKUP(OFFSET('Survey Data'!$A$2,A389,0),Key!A$2:A$5,Key!B$2:B$5,"")</f>
        <v/>
      </c>
      <c r="C389" s="15">
        <f ca="1">_xlfn.XLOOKUP(OFFSET('Survey Data'!B$2,$A389,0),Key!$D$2:$D$6,Key!$E$2:$E$6,-25)</f>
        <v>-25</v>
      </c>
      <c r="D389" s="15">
        <f ca="1">_xlfn.XLOOKUP(OFFSET('Survey Data'!C$2,$A389,0),Key!$D$2:$D$6,Key!$E$2:$E$6,-25)</f>
        <v>-25</v>
      </c>
      <c r="E389" s="15">
        <f ca="1">_xlfn.XLOOKUP(OFFSET('Survey Data'!D$2,$A389,0),Key!$D$2:$D$6,Key!$E$2:$E$6,-25)</f>
        <v>-25</v>
      </c>
      <c r="F389" s="15">
        <f ca="1">_xlfn.XLOOKUP(OFFSET('Survey Data'!E$2,$A389,0),Key!$D$2:$D$6,Key!$E$2:$E$6,-25)</f>
        <v>-25</v>
      </c>
      <c r="G389" s="15">
        <f ca="1">_xlfn.XLOOKUP(OFFSET('Survey Data'!F$2,$A389,0),Key!$D$2:$D$6,Key!$E$2:$E$6,-25)</f>
        <v>-25</v>
      </c>
      <c r="H389" s="15">
        <f ca="1">_xlfn.XLOOKUP(OFFSET('Survey Data'!G$2,$A389,0),Key!$D$2:$D$6,Key!$E$2:$E$6,-25)</f>
        <v>-25</v>
      </c>
      <c r="I389" s="15">
        <f ca="1">OFFSET('Survey Data'!$H$2,A389,0)</f>
        <v>0</v>
      </c>
      <c r="J389" s="15" t="str">
        <f ca="1">_xlfn.XLOOKUP(OFFSET('Survey Data'!$R$2,A389,0),Key!$G$2:$G$3,Key!$H$2:$H$3,"")</f>
        <v/>
      </c>
      <c r="L389">
        <f t="shared" ca="1" si="48"/>
        <v>-150</v>
      </c>
      <c r="M389">
        <f t="shared" ca="1" si="49"/>
        <v>0</v>
      </c>
      <c r="N389" t="e">
        <f ca="1">VLOOKUP(M389,Key!J$2:K$101,2,FALSE)</f>
        <v>#N/A</v>
      </c>
      <c r="O389" t="e" cm="1">
        <f t="array" ref="O389">_xlfn.IFS(COUNTIF('Survey Data'!J389:P389,"Yes")&gt;1,4,'Survey Data'!P389="Yes",1,'Survey Data'!L389="Yes",2,'Survey Data'!M389="Yes",3,'Survey Data'!J389="Yes",4,'Survey Data'!K389="Yes",4,'Survey Data'!N389="Yes",4)</f>
        <v>#N/A</v>
      </c>
      <c r="P389" t="e">
        <f t="shared" ca="1" si="50"/>
        <v>#N/A</v>
      </c>
      <c r="Q389">
        <f t="shared" ca="1" si="51"/>
        <v>1</v>
      </c>
      <c r="R389" t="b">
        <f t="shared" ca="1" si="52"/>
        <v>1</v>
      </c>
      <c r="S389" t="str">
        <f t="shared" ca="1" si="53"/>
        <v/>
      </c>
      <c r="T389" t="e">
        <f ca="1">_xlfn.XLOOKUP(P389,'Depression Treatment'!A$2:A$33,'Depression Treatment'!I$2:I$33,0)*S389</f>
        <v>#N/A</v>
      </c>
      <c r="U389">
        <f>IF(LEFT('Survey Data'!I389,8)="Employed",1,0)</f>
        <v>0</v>
      </c>
      <c r="V389" s="33" t="e">
        <f ca="1">S389*(U389*(T389*VLOOKUP(N389,'Depression Treatment'!F$38:I$41,3,FALSE)+(1-T389)*VLOOKUP(N389,'Depression Treatment'!F$38:I$41,4,FALSE))+(1-U389)*(T389*VLOOKUP(N389,'Depression Treatment'!F$43:I$46,3,FALSE)+(1-T389)*VLOOKUP(N389,'Depression Treatment'!F$43:I$46,4,FALSE)))</f>
        <v>#VALUE!</v>
      </c>
      <c r="W389" s="33">
        <f t="shared" ca="1" si="54"/>
        <v>0</v>
      </c>
    </row>
    <row r="390" spans="1:23" x14ac:dyDescent="0.3">
      <c r="A390">
        <f t="shared" si="55"/>
        <v>388</v>
      </c>
      <c r="B390" s="15" t="str">
        <f ca="1">_xlfn.XLOOKUP(OFFSET('Survey Data'!$A$2,A390,0),Key!A$2:A$5,Key!B$2:B$5,"")</f>
        <v/>
      </c>
      <c r="C390" s="15">
        <f ca="1">_xlfn.XLOOKUP(OFFSET('Survey Data'!B$2,$A390,0),Key!$D$2:$D$6,Key!$E$2:$E$6,-25)</f>
        <v>-25</v>
      </c>
      <c r="D390" s="15">
        <f ca="1">_xlfn.XLOOKUP(OFFSET('Survey Data'!C$2,$A390,0),Key!$D$2:$D$6,Key!$E$2:$E$6,-25)</f>
        <v>-25</v>
      </c>
      <c r="E390" s="15">
        <f ca="1">_xlfn.XLOOKUP(OFFSET('Survey Data'!D$2,$A390,0),Key!$D$2:$D$6,Key!$E$2:$E$6,-25)</f>
        <v>-25</v>
      </c>
      <c r="F390" s="15">
        <f ca="1">_xlfn.XLOOKUP(OFFSET('Survey Data'!E$2,$A390,0),Key!$D$2:$D$6,Key!$E$2:$E$6,-25)</f>
        <v>-25</v>
      </c>
      <c r="G390" s="15">
        <f ca="1">_xlfn.XLOOKUP(OFFSET('Survey Data'!F$2,$A390,0),Key!$D$2:$D$6,Key!$E$2:$E$6,-25)</f>
        <v>-25</v>
      </c>
      <c r="H390" s="15">
        <f ca="1">_xlfn.XLOOKUP(OFFSET('Survey Data'!G$2,$A390,0),Key!$D$2:$D$6,Key!$E$2:$E$6,-25)</f>
        <v>-25</v>
      </c>
      <c r="I390" s="15">
        <f ca="1">OFFSET('Survey Data'!$H$2,A390,0)</f>
        <v>0</v>
      </c>
      <c r="J390" s="15" t="str">
        <f ca="1">_xlfn.XLOOKUP(OFFSET('Survey Data'!$R$2,A390,0),Key!$G$2:$G$3,Key!$H$2:$H$3,"")</f>
        <v/>
      </c>
      <c r="L390">
        <f t="shared" ca="1" si="48"/>
        <v>-150</v>
      </c>
      <c r="M390">
        <f t="shared" ca="1" si="49"/>
        <v>0</v>
      </c>
      <c r="N390" t="e">
        <f ca="1">VLOOKUP(M390,Key!J$2:K$101,2,FALSE)</f>
        <v>#N/A</v>
      </c>
      <c r="O390" t="e" cm="1">
        <f t="array" ref="O390">_xlfn.IFS(COUNTIF('Survey Data'!J390:P390,"Yes")&gt;1,4,'Survey Data'!P390="Yes",1,'Survey Data'!L390="Yes",2,'Survey Data'!M390="Yes",3,'Survey Data'!J390="Yes",4,'Survey Data'!K390="Yes",4,'Survey Data'!N390="Yes",4)</f>
        <v>#N/A</v>
      </c>
      <c r="P390" t="e">
        <f t="shared" ca="1" si="50"/>
        <v>#N/A</v>
      </c>
      <c r="Q390">
        <f t="shared" ca="1" si="51"/>
        <v>1</v>
      </c>
      <c r="R390" t="b">
        <f t="shared" ca="1" si="52"/>
        <v>1</v>
      </c>
      <c r="S390" t="str">
        <f t="shared" ca="1" si="53"/>
        <v/>
      </c>
      <c r="T390" t="e">
        <f ca="1">_xlfn.XLOOKUP(P390,'Depression Treatment'!A$2:A$33,'Depression Treatment'!I$2:I$33,0)*S390</f>
        <v>#N/A</v>
      </c>
      <c r="U390">
        <f>IF(LEFT('Survey Data'!I390,8)="Employed",1,0)</f>
        <v>0</v>
      </c>
      <c r="V390" s="33" t="e">
        <f ca="1">S390*(U390*(T390*VLOOKUP(N390,'Depression Treatment'!F$38:I$41,3,FALSE)+(1-T390)*VLOOKUP(N390,'Depression Treatment'!F$38:I$41,4,FALSE))+(1-U390)*(T390*VLOOKUP(N390,'Depression Treatment'!F$43:I$46,3,FALSE)+(1-T390)*VLOOKUP(N390,'Depression Treatment'!F$43:I$46,4,FALSE)))</f>
        <v>#VALUE!</v>
      </c>
      <c r="W390" s="33">
        <f t="shared" ca="1" si="54"/>
        <v>0</v>
      </c>
    </row>
    <row r="391" spans="1:23" x14ac:dyDescent="0.3">
      <c r="A391">
        <f t="shared" si="55"/>
        <v>389</v>
      </c>
      <c r="B391" s="15" t="str">
        <f ca="1">_xlfn.XLOOKUP(OFFSET('Survey Data'!$A$2,A391,0),Key!A$2:A$5,Key!B$2:B$5,"")</f>
        <v/>
      </c>
      <c r="C391" s="15">
        <f ca="1">_xlfn.XLOOKUP(OFFSET('Survey Data'!B$2,$A391,0),Key!$D$2:$D$6,Key!$E$2:$E$6,-25)</f>
        <v>-25</v>
      </c>
      <c r="D391" s="15">
        <f ca="1">_xlfn.XLOOKUP(OFFSET('Survey Data'!C$2,$A391,0),Key!$D$2:$D$6,Key!$E$2:$E$6,-25)</f>
        <v>-25</v>
      </c>
      <c r="E391" s="15">
        <f ca="1">_xlfn.XLOOKUP(OFFSET('Survey Data'!D$2,$A391,0),Key!$D$2:$D$6,Key!$E$2:$E$6,-25)</f>
        <v>-25</v>
      </c>
      <c r="F391" s="15">
        <f ca="1">_xlfn.XLOOKUP(OFFSET('Survey Data'!E$2,$A391,0),Key!$D$2:$D$6,Key!$E$2:$E$6,-25)</f>
        <v>-25</v>
      </c>
      <c r="G391" s="15">
        <f ca="1">_xlfn.XLOOKUP(OFFSET('Survey Data'!F$2,$A391,0),Key!$D$2:$D$6,Key!$E$2:$E$6,-25)</f>
        <v>-25</v>
      </c>
      <c r="H391" s="15">
        <f ca="1">_xlfn.XLOOKUP(OFFSET('Survey Data'!G$2,$A391,0),Key!$D$2:$D$6,Key!$E$2:$E$6,-25)</f>
        <v>-25</v>
      </c>
      <c r="I391" s="15">
        <f ca="1">OFFSET('Survey Data'!$H$2,A391,0)</f>
        <v>0</v>
      </c>
      <c r="J391" s="15" t="str">
        <f ca="1">_xlfn.XLOOKUP(OFFSET('Survey Data'!$R$2,A391,0),Key!$G$2:$G$3,Key!$H$2:$H$3,"")</f>
        <v/>
      </c>
      <c r="L391">
        <f t="shared" ca="1" si="48"/>
        <v>-150</v>
      </c>
      <c r="M391">
        <f t="shared" ca="1" si="49"/>
        <v>0</v>
      </c>
      <c r="N391" t="e">
        <f ca="1">VLOOKUP(M391,Key!J$2:K$101,2,FALSE)</f>
        <v>#N/A</v>
      </c>
      <c r="O391" t="e" cm="1">
        <f t="array" ref="O391">_xlfn.IFS(COUNTIF('Survey Data'!J391:P391,"Yes")&gt;1,4,'Survey Data'!P391="Yes",1,'Survey Data'!L391="Yes",2,'Survey Data'!M391="Yes",3,'Survey Data'!J391="Yes",4,'Survey Data'!K391="Yes",4,'Survey Data'!N391="Yes",4)</f>
        <v>#N/A</v>
      </c>
      <c r="P391" t="e">
        <f t="shared" ca="1" si="50"/>
        <v>#N/A</v>
      </c>
      <c r="Q391">
        <f t="shared" ca="1" si="51"/>
        <v>1</v>
      </c>
      <c r="R391" t="b">
        <f t="shared" ca="1" si="52"/>
        <v>1</v>
      </c>
      <c r="S391" t="str">
        <f t="shared" ca="1" si="53"/>
        <v/>
      </c>
      <c r="T391" t="e">
        <f ca="1">_xlfn.XLOOKUP(P391,'Depression Treatment'!A$2:A$33,'Depression Treatment'!I$2:I$33,0)*S391</f>
        <v>#N/A</v>
      </c>
      <c r="U391">
        <f>IF(LEFT('Survey Data'!I391,8)="Employed",1,0)</f>
        <v>0</v>
      </c>
      <c r="V391" s="33" t="e">
        <f ca="1">S391*(U391*(T391*VLOOKUP(N391,'Depression Treatment'!F$38:I$41,3,FALSE)+(1-T391)*VLOOKUP(N391,'Depression Treatment'!F$38:I$41,4,FALSE))+(1-U391)*(T391*VLOOKUP(N391,'Depression Treatment'!F$43:I$46,3,FALSE)+(1-T391)*VLOOKUP(N391,'Depression Treatment'!F$43:I$46,4,FALSE)))</f>
        <v>#VALUE!</v>
      </c>
      <c r="W391" s="33">
        <f t="shared" ca="1" si="54"/>
        <v>0</v>
      </c>
    </row>
    <row r="392" spans="1:23" x14ac:dyDescent="0.3">
      <c r="A392">
        <f t="shared" si="55"/>
        <v>390</v>
      </c>
      <c r="B392" s="15" t="str">
        <f ca="1">_xlfn.XLOOKUP(OFFSET('Survey Data'!$A$2,A392,0),Key!A$2:A$5,Key!B$2:B$5,"")</f>
        <v/>
      </c>
      <c r="C392" s="15">
        <f ca="1">_xlfn.XLOOKUP(OFFSET('Survey Data'!B$2,$A392,0),Key!$D$2:$D$6,Key!$E$2:$E$6,-25)</f>
        <v>-25</v>
      </c>
      <c r="D392" s="15">
        <f ca="1">_xlfn.XLOOKUP(OFFSET('Survey Data'!C$2,$A392,0),Key!$D$2:$D$6,Key!$E$2:$E$6,-25)</f>
        <v>-25</v>
      </c>
      <c r="E392" s="15">
        <f ca="1">_xlfn.XLOOKUP(OFFSET('Survey Data'!D$2,$A392,0),Key!$D$2:$D$6,Key!$E$2:$E$6,-25)</f>
        <v>-25</v>
      </c>
      <c r="F392" s="15">
        <f ca="1">_xlfn.XLOOKUP(OFFSET('Survey Data'!E$2,$A392,0),Key!$D$2:$D$6,Key!$E$2:$E$6,-25)</f>
        <v>-25</v>
      </c>
      <c r="G392" s="15">
        <f ca="1">_xlfn.XLOOKUP(OFFSET('Survey Data'!F$2,$A392,0),Key!$D$2:$D$6,Key!$E$2:$E$6,-25)</f>
        <v>-25</v>
      </c>
      <c r="H392" s="15">
        <f ca="1">_xlfn.XLOOKUP(OFFSET('Survey Data'!G$2,$A392,0),Key!$D$2:$D$6,Key!$E$2:$E$6,-25)</f>
        <v>-25</v>
      </c>
      <c r="I392" s="15">
        <f ca="1">OFFSET('Survey Data'!$H$2,A392,0)</f>
        <v>0</v>
      </c>
      <c r="J392" s="15" t="str">
        <f ca="1">_xlfn.XLOOKUP(OFFSET('Survey Data'!$R$2,A392,0),Key!$G$2:$G$3,Key!$H$2:$H$3,"")</f>
        <v/>
      </c>
      <c r="L392">
        <f t="shared" ca="1" si="48"/>
        <v>-150</v>
      </c>
      <c r="M392">
        <f t="shared" ca="1" si="49"/>
        <v>0</v>
      </c>
      <c r="N392" t="e">
        <f ca="1">VLOOKUP(M392,Key!J$2:K$101,2,FALSE)</f>
        <v>#N/A</v>
      </c>
      <c r="O392" t="e" cm="1">
        <f t="array" ref="O392">_xlfn.IFS(COUNTIF('Survey Data'!J392:P392,"Yes")&gt;1,4,'Survey Data'!P392="Yes",1,'Survey Data'!L392="Yes",2,'Survey Data'!M392="Yes",3,'Survey Data'!J392="Yes",4,'Survey Data'!K392="Yes",4,'Survey Data'!N392="Yes",4)</f>
        <v>#N/A</v>
      </c>
      <c r="P392" t="e">
        <f t="shared" ca="1" si="50"/>
        <v>#N/A</v>
      </c>
      <c r="Q392">
        <f t="shared" ca="1" si="51"/>
        <v>1</v>
      </c>
      <c r="R392" t="b">
        <f t="shared" ca="1" si="52"/>
        <v>1</v>
      </c>
      <c r="S392" t="str">
        <f t="shared" ca="1" si="53"/>
        <v/>
      </c>
      <c r="T392" t="e">
        <f ca="1">_xlfn.XLOOKUP(P392,'Depression Treatment'!A$2:A$33,'Depression Treatment'!I$2:I$33,0)*S392</f>
        <v>#N/A</v>
      </c>
      <c r="U392">
        <f>IF(LEFT('Survey Data'!I392,8)="Employed",1,0)</f>
        <v>0</v>
      </c>
      <c r="V392" s="33" t="e">
        <f ca="1">S392*(U392*(T392*VLOOKUP(N392,'Depression Treatment'!F$38:I$41,3,FALSE)+(1-T392)*VLOOKUP(N392,'Depression Treatment'!F$38:I$41,4,FALSE))+(1-U392)*(T392*VLOOKUP(N392,'Depression Treatment'!F$43:I$46,3,FALSE)+(1-T392)*VLOOKUP(N392,'Depression Treatment'!F$43:I$46,4,FALSE)))</f>
        <v>#VALUE!</v>
      </c>
      <c r="W392" s="33">
        <f t="shared" ca="1" si="54"/>
        <v>0</v>
      </c>
    </row>
    <row r="393" spans="1:23" x14ac:dyDescent="0.3">
      <c r="A393">
        <f t="shared" si="55"/>
        <v>391</v>
      </c>
      <c r="B393" s="15" t="str">
        <f ca="1">_xlfn.XLOOKUP(OFFSET('Survey Data'!$A$2,A393,0),Key!A$2:A$5,Key!B$2:B$5,"")</f>
        <v/>
      </c>
      <c r="C393" s="15">
        <f ca="1">_xlfn.XLOOKUP(OFFSET('Survey Data'!B$2,$A393,0),Key!$D$2:$D$6,Key!$E$2:$E$6,-25)</f>
        <v>-25</v>
      </c>
      <c r="D393" s="15">
        <f ca="1">_xlfn.XLOOKUP(OFFSET('Survey Data'!C$2,$A393,0),Key!$D$2:$D$6,Key!$E$2:$E$6,-25)</f>
        <v>-25</v>
      </c>
      <c r="E393" s="15">
        <f ca="1">_xlfn.XLOOKUP(OFFSET('Survey Data'!D$2,$A393,0),Key!$D$2:$D$6,Key!$E$2:$E$6,-25)</f>
        <v>-25</v>
      </c>
      <c r="F393" s="15">
        <f ca="1">_xlfn.XLOOKUP(OFFSET('Survey Data'!E$2,$A393,0),Key!$D$2:$D$6,Key!$E$2:$E$6,-25)</f>
        <v>-25</v>
      </c>
      <c r="G393" s="15">
        <f ca="1">_xlfn.XLOOKUP(OFFSET('Survey Data'!F$2,$A393,0),Key!$D$2:$D$6,Key!$E$2:$E$6,-25)</f>
        <v>-25</v>
      </c>
      <c r="H393" s="15">
        <f ca="1">_xlfn.XLOOKUP(OFFSET('Survey Data'!G$2,$A393,0),Key!$D$2:$D$6,Key!$E$2:$E$6,-25)</f>
        <v>-25</v>
      </c>
      <c r="I393" s="15">
        <f ca="1">OFFSET('Survey Data'!$H$2,A393,0)</f>
        <v>0</v>
      </c>
      <c r="J393" s="15" t="str">
        <f ca="1">_xlfn.XLOOKUP(OFFSET('Survey Data'!$R$2,A393,0),Key!$G$2:$G$3,Key!$H$2:$H$3,"")</f>
        <v/>
      </c>
      <c r="L393">
        <f t="shared" ca="1" si="48"/>
        <v>-150</v>
      </c>
      <c r="M393">
        <f t="shared" ca="1" si="49"/>
        <v>0</v>
      </c>
      <c r="N393" t="e">
        <f ca="1">VLOOKUP(M393,Key!J$2:K$101,2,FALSE)</f>
        <v>#N/A</v>
      </c>
      <c r="O393" t="e" cm="1">
        <f t="array" ref="O393">_xlfn.IFS(COUNTIF('Survey Data'!J393:P393,"Yes")&gt;1,4,'Survey Data'!P393="Yes",1,'Survey Data'!L393="Yes",2,'Survey Data'!M393="Yes",3,'Survey Data'!J393="Yes",4,'Survey Data'!K393="Yes",4,'Survey Data'!N393="Yes",4)</f>
        <v>#N/A</v>
      </c>
      <c r="P393" t="e">
        <f t="shared" ca="1" si="50"/>
        <v>#N/A</v>
      </c>
      <c r="Q393">
        <f t="shared" ca="1" si="51"/>
        <v>1</v>
      </c>
      <c r="R393" t="b">
        <f t="shared" ca="1" si="52"/>
        <v>1</v>
      </c>
      <c r="S393" t="str">
        <f t="shared" ca="1" si="53"/>
        <v/>
      </c>
      <c r="T393" t="e">
        <f ca="1">_xlfn.XLOOKUP(P393,'Depression Treatment'!A$2:A$33,'Depression Treatment'!I$2:I$33,0)*S393</f>
        <v>#N/A</v>
      </c>
      <c r="U393">
        <f>IF(LEFT('Survey Data'!I393,8)="Employed",1,0)</f>
        <v>0</v>
      </c>
      <c r="V393" s="33" t="e">
        <f ca="1">S393*(U393*(T393*VLOOKUP(N393,'Depression Treatment'!F$38:I$41,3,FALSE)+(1-T393)*VLOOKUP(N393,'Depression Treatment'!F$38:I$41,4,FALSE))+(1-U393)*(T393*VLOOKUP(N393,'Depression Treatment'!F$43:I$46,3,FALSE)+(1-T393)*VLOOKUP(N393,'Depression Treatment'!F$43:I$46,4,FALSE)))</f>
        <v>#VALUE!</v>
      </c>
      <c r="W393" s="33">
        <f t="shared" ca="1" si="54"/>
        <v>0</v>
      </c>
    </row>
    <row r="394" spans="1:23" x14ac:dyDescent="0.3">
      <c r="A394">
        <f t="shared" si="55"/>
        <v>392</v>
      </c>
      <c r="B394" s="15" t="str">
        <f ca="1">_xlfn.XLOOKUP(OFFSET('Survey Data'!$A$2,A394,0),Key!A$2:A$5,Key!B$2:B$5,"")</f>
        <v/>
      </c>
      <c r="C394" s="15">
        <f ca="1">_xlfn.XLOOKUP(OFFSET('Survey Data'!B$2,$A394,0),Key!$D$2:$D$6,Key!$E$2:$E$6,-25)</f>
        <v>-25</v>
      </c>
      <c r="D394" s="15">
        <f ca="1">_xlfn.XLOOKUP(OFFSET('Survey Data'!C$2,$A394,0),Key!$D$2:$D$6,Key!$E$2:$E$6,-25)</f>
        <v>-25</v>
      </c>
      <c r="E394" s="15">
        <f ca="1">_xlfn.XLOOKUP(OFFSET('Survey Data'!D$2,$A394,0),Key!$D$2:$D$6,Key!$E$2:$E$6,-25)</f>
        <v>-25</v>
      </c>
      <c r="F394" s="15">
        <f ca="1">_xlfn.XLOOKUP(OFFSET('Survey Data'!E$2,$A394,0),Key!$D$2:$D$6,Key!$E$2:$E$6,-25)</f>
        <v>-25</v>
      </c>
      <c r="G394" s="15">
        <f ca="1">_xlfn.XLOOKUP(OFFSET('Survey Data'!F$2,$A394,0),Key!$D$2:$D$6,Key!$E$2:$E$6,-25)</f>
        <v>-25</v>
      </c>
      <c r="H394" s="15">
        <f ca="1">_xlfn.XLOOKUP(OFFSET('Survey Data'!G$2,$A394,0),Key!$D$2:$D$6,Key!$E$2:$E$6,-25)</f>
        <v>-25</v>
      </c>
      <c r="I394" s="15">
        <f ca="1">OFFSET('Survey Data'!$H$2,A394,0)</f>
        <v>0</v>
      </c>
      <c r="J394" s="15" t="str">
        <f ca="1">_xlfn.XLOOKUP(OFFSET('Survey Data'!$R$2,A394,0),Key!$G$2:$G$3,Key!$H$2:$H$3,"")</f>
        <v/>
      </c>
      <c r="L394">
        <f t="shared" ca="1" si="48"/>
        <v>-150</v>
      </c>
      <c r="M394">
        <f t="shared" ca="1" si="49"/>
        <v>0</v>
      </c>
      <c r="N394" t="e">
        <f ca="1">VLOOKUP(M394,Key!J$2:K$101,2,FALSE)</f>
        <v>#N/A</v>
      </c>
      <c r="O394" t="e" cm="1">
        <f t="array" ref="O394">_xlfn.IFS(COUNTIF('Survey Data'!J394:P394,"Yes")&gt;1,4,'Survey Data'!P394="Yes",1,'Survey Data'!L394="Yes",2,'Survey Data'!M394="Yes",3,'Survey Data'!J394="Yes",4,'Survey Data'!K394="Yes",4,'Survey Data'!N394="Yes",4)</f>
        <v>#N/A</v>
      </c>
      <c r="P394" t="e">
        <f t="shared" ca="1" si="50"/>
        <v>#N/A</v>
      </c>
      <c r="Q394">
        <f t="shared" ca="1" si="51"/>
        <v>1</v>
      </c>
      <c r="R394" t="b">
        <f t="shared" ca="1" si="52"/>
        <v>1</v>
      </c>
      <c r="S394" t="str">
        <f t="shared" ca="1" si="53"/>
        <v/>
      </c>
      <c r="T394" t="e">
        <f ca="1">_xlfn.XLOOKUP(P394,'Depression Treatment'!A$2:A$33,'Depression Treatment'!I$2:I$33,0)*S394</f>
        <v>#N/A</v>
      </c>
      <c r="U394">
        <f>IF(LEFT('Survey Data'!I394,8)="Employed",1,0)</f>
        <v>0</v>
      </c>
      <c r="V394" s="33" t="e">
        <f ca="1">S394*(U394*(T394*VLOOKUP(N394,'Depression Treatment'!F$38:I$41,3,FALSE)+(1-T394)*VLOOKUP(N394,'Depression Treatment'!F$38:I$41,4,FALSE))+(1-U394)*(T394*VLOOKUP(N394,'Depression Treatment'!F$43:I$46,3,FALSE)+(1-T394)*VLOOKUP(N394,'Depression Treatment'!F$43:I$46,4,FALSE)))</f>
        <v>#VALUE!</v>
      </c>
      <c r="W394" s="33">
        <f t="shared" ca="1" si="54"/>
        <v>0</v>
      </c>
    </row>
    <row r="395" spans="1:23" x14ac:dyDescent="0.3">
      <c r="A395">
        <f t="shared" si="55"/>
        <v>393</v>
      </c>
      <c r="B395" s="15" t="str">
        <f ca="1">_xlfn.XLOOKUP(OFFSET('Survey Data'!$A$2,A395,0),Key!A$2:A$5,Key!B$2:B$5,"")</f>
        <v/>
      </c>
      <c r="C395" s="15">
        <f ca="1">_xlfn.XLOOKUP(OFFSET('Survey Data'!B$2,$A395,0),Key!$D$2:$D$6,Key!$E$2:$E$6,-25)</f>
        <v>-25</v>
      </c>
      <c r="D395" s="15">
        <f ca="1">_xlfn.XLOOKUP(OFFSET('Survey Data'!C$2,$A395,0),Key!$D$2:$D$6,Key!$E$2:$E$6,-25)</f>
        <v>-25</v>
      </c>
      <c r="E395" s="15">
        <f ca="1">_xlfn.XLOOKUP(OFFSET('Survey Data'!D$2,$A395,0),Key!$D$2:$D$6,Key!$E$2:$E$6,-25)</f>
        <v>-25</v>
      </c>
      <c r="F395" s="15">
        <f ca="1">_xlfn.XLOOKUP(OFFSET('Survey Data'!E$2,$A395,0),Key!$D$2:$D$6,Key!$E$2:$E$6,-25)</f>
        <v>-25</v>
      </c>
      <c r="G395" s="15">
        <f ca="1">_xlfn.XLOOKUP(OFFSET('Survey Data'!F$2,$A395,0),Key!$D$2:$D$6,Key!$E$2:$E$6,-25)</f>
        <v>-25</v>
      </c>
      <c r="H395" s="15">
        <f ca="1">_xlfn.XLOOKUP(OFFSET('Survey Data'!G$2,$A395,0),Key!$D$2:$D$6,Key!$E$2:$E$6,-25)</f>
        <v>-25</v>
      </c>
      <c r="I395" s="15">
        <f ca="1">OFFSET('Survey Data'!$H$2,A395,0)</f>
        <v>0</v>
      </c>
      <c r="J395" s="15" t="str">
        <f ca="1">_xlfn.XLOOKUP(OFFSET('Survey Data'!$R$2,A395,0),Key!$G$2:$G$3,Key!$H$2:$H$3,"")</f>
        <v/>
      </c>
      <c r="L395">
        <f t="shared" ca="1" si="48"/>
        <v>-150</v>
      </c>
      <c r="M395">
        <f t="shared" ca="1" si="49"/>
        <v>0</v>
      </c>
      <c r="N395" t="e">
        <f ca="1">VLOOKUP(M395,Key!J$2:K$101,2,FALSE)</f>
        <v>#N/A</v>
      </c>
      <c r="O395" t="e" cm="1">
        <f t="array" ref="O395">_xlfn.IFS(COUNTIF('Survey Data'!J395:P395,"Yes")&gt;1,4,'Survey Data'!P395="Yes",1,'Survey Data'!L395="Yes",2,'Survey Data'!M395="Yes",3,'Survey Data'!J395="Yes",4,'Survey Data'!K395="Yes",4,'Survey Data'!N395="Yes",4)</f>
        <v>#N/A</v>
      </c>
      <c r="P395" t="e">
        <f t="shared" ca="1" si="50"/>
        <v>#N/A</v>
      </c>
      <c r="Q395">
        <f t="shared" ca="1" si="51"/>
        <v>1</v>
      </c>
      <c r="R395" t="b">
        <f t="shared" ca="1" si="52"/>
        <v>1</v>
      </c>
      <c r="S395" t="str">
        <f t="shared" ca="1" si="53"/>
        <v/>
      </c>
      <c r="T395" t="e">
        <f ca="1">_xlfn.XLOOKUP(P395,'Depression Treatment'!A$2:A$33,'Depression Treatment'!I$2:I$33,0)*S395</f>
        <v>#N/A</v>
      </c>
      <c r="U395">
        <f>IF(LEFT('Survey Data'!I395,8)="Employed",1,0)</f>
        <v>0</v>
      </c>
      <c r="V395" s="33" t="e">
        <f ca="1">S395*(U395*(T395*VLOOKUP(N395,'Depression Treatment'!F$38:I$41,3,FALSE)+(1-T395)*VLOOKUP(N395,'Depression Treatment'!F$38:I$41,4,FALSE))+(1-U395)*(T395*VLOOKUP(N395,'Depression Treatment'!F$43:I$46,3,FALSE)+(1-T395)*VLOOKUP(N395,'Depression Treatment'!F$43:I$46,4,FALSE)))</f>
        <v>#VALUE!</v>
      </c>
      <c r="W395" s="33">
        <f t="shared" ca="1" si="54"/>
        <v>0</v>
      </c>
    </row>
    <row r="396" spans="1:23" x14ac:dyDescent="0.3">
      <c r="A396">
        <f t="shared" si="55"/>
        <v>394</v>
      </c>
      <c r="B396" s="15" t="str">
        <f ca="1">_xlfn.XLOOKUP(OFFSET('Survey Data'!$A$2,A396,0),Key!A$2:A$5,Key!B$2:B$5,"")</f>
        <v/>
      </c>
      <c r="C396" s="15">
        <f ca="1">_xlfn.XLOOKUP(OFFSET('Survey Data'!B$2,$A396,0),Key!$D$2:$D$6,Key!$E$2:$E$6,-25)</f>
        <v>-25</v>
      </c>
      <c r="D396" s="15">
        <f ca="1">_xlfn.XLOOKUP(OFFSET('Survey Data'!C$2,$A396,0),Key!$D$2:$D$6,Key!$E$2:$E$6,-25)</f>
        <v>-25</v>
      </c>
      <c r="E396" s="15">
        <f ca="1">_xlfn.XLOOKUP(OFFSET('Survey Data'!D$2,$A396,0),Key!$D$2:$D$6,Key!$E$2:$E$6,-25)</f>
        <v>-25</v>
      </c>
      <c r="F396" s="15">
        <f ca="1">_xlfn.XLOOKUP(OFFSET('Survey Data'!E$2,$A396,0),Key!$D$2:$D$6,Key!$E$2:$E$6,-25)</f>
        <v>-25</v>
      </c>
      <c r="G396" s="15">
        <f ca="1">_xlfn.XLOOKUP(OFFSET('Survey Data'!F$2,$A396,0),Key!$D$2:$D$6,Key!$E$2:$E$6,-25)</f>
        <v>-25</v>
      </c>
      <c r="H396" s="15">
        <f ca="1">_xlfn.XLOOKUP(OFFSET('Survey Data'!G$2,$A396,0),Key!$D$2:$D$6,Key!$E$2:$E$6,-25)</f>
        <v>-25</v>
      </c>
      <c r="I396" s="15">
        <f ca="1">OFFSET('Survey Data'!$H$2,A396,0)</f>
        <v>0</v>
      </c>
      <c r="J396" s="15" t="str">
        <f ca="1">_xlfn.XLOOKUP(OFFSET('Survey Data'!$R$2,A396,0),Key!$G$2:$G$3,Key!$H$2:$H$3,"")</f>
        <v/>
      </c>
      <c r="L396">
        <f t="shared" ca="1" si="48"/>
        <v>-150</v>
      </c>
      <c r="M396">
        <f t="shared" ca="1" si="49"/>
        <v>0</v>
      </c>
      <c r="N396" t="e">
        <f ca="1">VLOOKUP(M396,Key!J$2:K$101,2,FALSE)</f>
        <v>#N/A</v>
      </c>
      <c r="O396" t="e" cm="1">
        <f t="array" ref="O396">_xlfn.IFS(COUNTIF('Survey Data'!J396:P396,"Yes")&gt;1,4,'Survey Data'!P396="Yes",1,'Survey Data'!L396="Yes",2,'Survey Data'!M396="Yes",3,'Survey Data'!J396="Yes",4,'Survey Data'!K396="Yes",4,'Survey Data'!N396="Yes",4)</f>
        <v>#N/A</v>
      </c>
      <c r="P396" t="e">
        <f t="shared" ca="1" si="50"/>
        <v>#N/A</v>
      </c>
      <c r="Q396">
        <f t="shared" ca="1" si="51"/>
        <v>1</v>
      </c>
      <c r="R396" t="b">
        <f t="shared" ca="1" si="52"/>
        <v>1</v>
      </c>
      <c r="S396" t="str">
        <f t="shared" ca="1" si="53"/>
        <v/>
      </c>
      <c r="T396" t="e">
        <f ca="1">_xlfn.XLOOKUP(P396,'Depression Treatment'!A$2:A$33,'Depression Treatment'!I$2:I$33,0)*S396</f>
        <v>#N/A</v>
      </c>
      <c r="U396">
        <f>IF(LEFT('Survey Data'!I396,8)="Employed",1,0)</f>
        <v>0</v>
      </c>
      <c r="V396" s="33" t="e">
        <f ca="1">S396*(U396*(T396*VLOOKUP(N396,'Depression Treatment'!F$38:I$41,3,FALSE)+(1-T396)*VLOOKUP(N396,'Depression Treatment'!F$38:I$41,4,FALSE))+(1-U396)*(T396*VLOOKUP(N396,'Depression Treatment'!F$43:I$46,3,FALSE)+(1-T396)*VLOOKUP(N396,'Depression Treatment'!F$43:I$46,4,FALSE)))</f>
        <v>#VALUE!</v>
      </c>
      <c r="W396" s="33">
        <f t="shared" ca="1" si="54"/>
        <v>0</v>
      </c>
    </row>
    <row r="397" spans="1:23" x14ac:dyDescent="0.3">
      <c r="A397">
        <f t="shared" si="55"/>
        <v>395</v>
      </c>
      <c r="B397" s="15" t="str">
        <f ca="1">_xlfn.XLOOKUP(OFFSET('Survey Data'!$A$2,A397,0),Key!A$2:A$5,Key!B$2:B$5,"")</f>
        <v/>
      </c>
      <c r="C397" s="15">
        <f ca="1">_xlfn.XLOOKUP(OFFSET('Survey Data'!B$2,$A397,0),Key!$D$2:$D$6,Key!$E$2:$E$6,-25)</f>
        <v>-25</v>
      </c>
      <c r="D397" s="15">
        <f ca="1">_xlfn.XLOOKUP(OFFSET('Survey Data'!C$2,$A397,0),Key!$D$2:$D$6,Key!$E$2:$E$6,-25)</f>
        <v>-25</v>
      </c>
      <c r="E397" s="15">
        <f ca="1">_xlfn.XLOOKUP(OFFSET('Survey Data'!D$2,$A397,0),Key!$D$2:$D$6,Key!$E$2:$E$6,-25)</f>
        <v>-25</v>
      </c>
      <c r="F397" s="15">
        <f ca="1">_xlfn.XLOOKUP(OFFSET('Survey Data'!E$2,$A397,0),Key!$D$2:$D$6,Key!$E$2:$E$6,-25)</f>
        <v>-25</v>
      </c>
      <c r="G397" s="15">
        <f ca="1">_xlfn.XLOOKUP(OFFSET('Survey Data'!F$2,$A397,0),Key!$D$2:$D$6,Key!$E$2:$E$6,-25)</f>
        <v>-25</v>
      </c>
      <c r="H397" s="15">
        <f ca="1">_xlfn.XLOOKUP(OFFSET('Survey Data'!G$2,$A397,0),Key!$D$2:$D$6,Key!$E$2:$E$6,-25)</f>
        <v>-25</v>
      </c>
      <c r="I397" s="15">
        <f ca="1">OFFSET('Survey Data'!$H$2,A397,0)</f>
        <v>0</v>
      </c>
      <c r="J397" s="15" t="str">
        <f ca="1">_xlfn.XLOOKUP(OFFSET('Survey Data'!$R$2,A397,0),Key!$G$2:$G$3,Key!$H$2:$H$3,"")</f>
        <v/>
      </c>
      <c r="L397">
        <f t="shared" ca="1" si="48"/>
        <v>-150</v>
      </c>
      <c r="M397">
        <f t="shared" ca="1" si="49"/>
        <v>0</v>
      </c>
      <c r="N397" t="e">
        <f ca="1">VLOOKUP(M397,Key!J$2:K$101,2,FALSE)</f>
        <v>#N/A</v>
      </c>
      <c r="O397" t="e" cm="1">
        <f t="array" ref="O397">_xlfn.IFS(COUNTIF('Survey Data'!J397:P397,"Yes")&gt;1,4,'Survey Data'!P397="Yes",1,'Survey Data'!L397="Yes",2,'Survey Data'!M397="Yes",3,'Survey Data'!J397="Yes",4,'Survey Data'!K397="Yes",4,'Survey Data'!N397="Yes",4)</f>
        <v>#N/A</v>
      </c>
      <c r="P397" t="e">
        <f t="shared" ca="1" si="50"/>
        <v>#N/A</v>
      </c>
      <c r="Q397">
        <f t="shared" ca="1" si="51"/>
        <v>1</v>
      </c>
      <c r="R397" t="b">
        <f t="shared" ca="1" si="52"/>
        <v>1</v>
      </c>
      <c r="S397" t="str">
        <f t="shared" ca="1" si="53"/>
        <v/>
      </c>
      <c r="T397" t="e">
        <f ca="1">_xlfn.XLOOKUP(P397,'Depression Treatment'!A$2:A$33,'Depression Treatment'!I$2:I$33,0)*S397</f>
        <v>#N/A</v>
      </c>
      <c r="U397">
        <f>IF(LEFT('Survey Data'!I397,8)="Employed",1,0)</f>
        <v>0</v>
      </c>
      <c r="V397" s="33" t="e">
        <f ca="1">S397*(U397*(T397*VLOOKUP(N397,'Depression Treatment'!F$38:I$41,3,FALSE)+(1-T397)*VLOOKUP(N397,'Depression Treatment'!F$38:I$41,4,FALSE))+(1-U397)*(T397*VLOOKUP(N397,'Depression Treatment'!F$43:I$46,3,FALSE)+(1-T397)*VLOOKUP(N397,'Depression Treatment'!F$43:I$46,4,FALSE)))</f>
        <v>#VALUE!</v>
      </c>
      <c r="W397" s="33">
        <f t="shared" ca="1" si="54"/>
        <v>0</v>
      </c>
    </row>
    <row r="398" spans="1:23" x14ac:dyDescent="0.3">
      <c r="A398">
        <f t="shared" si="55"/>
        <v>396</v>
      </c>
      <c r="B398" s="15" t="str">
        <f ca="1">_xlfn.XLOOKUP(OFFSET('Survey Data'!$A$2,A398,0),Key!A$2:A$5,Key!B$2:B$5,"")</f>
        <v/>
      </c>
      <c r="C398" s="15">
        <f ca="1">_xlfn.XLOOKUP(OFFSET('Survey Data'!B$2,$A398,0),Key!$D$2:$D$6,Key!$E$2:$E$6,-25)</f>
        <v>-25</v>
      </c>
      <c r="D398" s="15">
        <f ca="1">_xlfn.XLOOKUP(OFFSET('Survey Data'!C$2,$A398,0),Key!$D$2:$D$6,Key!$E$2:$E$6,-25)</f>
        <v>-25</v>
      </c>
      <c r="E398" s="15">
        <f ca="1">_xlfn.XLOOKUP(OFFSET('Survey Data'!D$2,$A398,0),Key!$D$2:$D$6,Key!$E$2:$E$6,-25)</f>
        <v>-25</v>
      </c>
      <c r="F398" s="15">
        <f ca="1">_xlfn.XLOOKUP(OFFSET('Survey Data'!E$2,$A398,0),Key!$D$2:$D$6,Key!$E$2:$E$6,-25)</f>
        <v>-25</v>
      </c>
      <c r="G398" s="15">
        <f ca="1">_xlfn.XLOOKUP(OFFSET('Survey Data'!F$2,$A398,0),Key!$D$2:$D$6,Key!$E$2:$E$6,-25)</f>
        <v>-25</v>
      </c>
      <c r="H398" s="15">
        <f ca="1">_xlfn.XLOOKUP(OFFSET('Survey Data'!G$2,$A398,0),Key!$D$2:$D$6,Key!$E$2:$E$6,-25)</f>
        <v>-25</v>
      </c>
      <c r="I398" s="15">
        <f ca="1">OFFSET('Survey Data'!$H$2,A398,0)</f>
        <v>0</v>
      </c>
      <c r="J398" s="15" t="str">
        <f ca="1">_xlfn.XLOOKUP(OFFSET('Survey Data'!$R$2,A398,0),Key!$G$2:$G$3,Key!$H$2:$H$3,"")</f>
        <v/>
      </c>
      <c r="L398">
        <f t="shared" ca="1" si="48"/>
        <v>-150</v>
      </c>
      <c r="M398">
        <f t="shared" ca="1" si="49"/>
        <v>0</v>
      </c>
      <c r="N398" t="e">
        <f ca="1">VLOOKUP(M398,Key!J$2:K$101,2,FALSE)</f>
        <v>#N/A</v>
      </c>
      <c r="O398" t="e" cm="1">
        <f t="array" ref="O398">_xlfn.IFS(COUNTIF('Survey Data'!J398:P398,"Yes")&gt;1,4,'Survey Data'!P398="Yes",1,'Survey Data'!L398="Yes",2,'Survey Data'!M398="Yes",3,'Survey Data'!J398="Yes",4,'Survey Data'!K398="Yes",4,'Survey Data'!N398="Yes",4)</f>
        <v>#N/A</v>
      </c>
      <c r="P398" t="e">
        <f t="shared" ca="1" si="50"/>
        <v>#N/A</v>
      </c>
      <c r="Q398">
        <f t="shared" ca="1" si="51"/>
        <v>1</v>
      </c>
      <c r="R398" t="b">
        <f t="shared" ca="1" si="52"/>
        <v>1</v>
      </c>
      <c r="S398" t="str">
        <f t="shared" ca="1" si="53"/>
        <v/>
      </c>
      <c r="T398" t="e">
        <f ca="1">_xlfn.XLOOKUP(P398,'Depression Treatment'!A$2:A$33,'Depression Treatment'!I$2:I$33,0)*S398</f>
        <v>#N/A</v>
      </c>
      <c r="U398">
        <f>IF(LEFT('Survey Data'!I398,8)="Employed",1,0)</f>
        <v>0</v>
      </c>
      <c r="V398" s="33" t="e">
        <f ca="1">S398*(U398*(T398*VLOOKUP(N398,'Depression Treatment'!F$38:I$41,3,FALSE)+(1-T398)*VLOOKUP(N398,'Depression Treatment'!F$38:I$41,4,FALSE))+(1-U398)*(T398*VLOOKUP(N398,'Depression Treatment'!F$43:I$46,3,FALSE)+(1-T398)*VLOOKUP(N398,'Depression Treatment'!F$43:I$46,4,FALSE)))</f>
        <v>#VALUE!</v>
      </c>
      <c r="W398" s="33">
        <f t="shared" ca="1" si="54"/>
        <v>0</v>
      </c>
    </row>
    <row r="399" spans="1:23" x14ac:dyDescent="0.3">
      <c r="A399">
        <f t="shared" si="55"/>
        <v>397</v>
      </c>
      <c r="B399" s="15" t="str">
        <f ca="1">_xlfn.XLOOKUP(OFFSET('Survey Data'!$A$2,A399,0),Key!A$2:A$5,Key!B$2:B$5,"")</f>
        <v/>
      </c>
      <c r="C399" s="15">
        <f ca="1">_xlfn.XLOOKUP(OFFSET('Survey Data'!B$2,$A399,0),Key!$D$2:$D$6,Key!$E$2:$E$6,-25)</f>
        <v>-25</v>
      </c>
      <c r="D399" s="15">
        <f ca="1">_xlfn.XLOOKUP(OFFSET('Survey Data'!C$2,$A399,0),Key!$D$2:$D$6,Key!$E$2:$E$6,-25)</f>
        <v>-25</v>
      </c>
      <c r="E399" s="15">
        <f ca="1">_xlfn.XLOOKUP(OFFSET('Survey Data'!D$2,$A399,0),Key!$D$2:$D$6,Key!$E$2:$E$6,-25)</f>
        <v>-25</v>
      </c>
      <c r="F399" s="15">
        <f ca="1">_xlfn.XLOOKUP(OFFSET('Survey Data'!E$2,$A399,0),Key!$D$2:$D$6,Key!$E$2:$E$6,-25)</f>
        <v>-25</v>
      </c>
      <c r="G399" s="15">
        <f ca="1">_xlfn.XLOOKUP(OFFSET('Survey Data'!F$2,$A399,0),Key!$D$2:$D$6,Key!$E$2:$E$6,-25)</f>
        <v>-25</v>
      </c>
      <c r="H399" s="15">
        <f ca="1">_xlfn.XLOOKUP(OFFSET('Survey Data'!G$2,$A399,0),Key!$D$2:$D$6,Key!$E$2:$E$6,-25)</f>
        <v>-25</v>
      </c>
      <c r="I399" s="15">
        <f ca="1">OFFSET('Survey Data'!$H$2,A399,0)</f>
        <v>0</v>
      </c>
      <c r="J399" s="15" t="str">
        <f ca="1">_xlfn.XLOOKUP(OFFSET('Survey Data'!$R$2,A399,0),Key!$G$2:$G$3,Key!$H$2:$H$3,"")</f>
        <v/>
      </c>
      <c r="L399">
        <f t="shared" ca="1" si="48"/>
        <v>-150</v>
      </c>
      <c r="M399">
        <f t="shared" ca="1" si="49"/>
        <v>0</v>
      </c>
      <c r="N399" t="e">
        <f ca="1">VLOOKUP(M399,Key!J$2:K$101,2,FALSE)</f>
        <v>#N/A</v>
      </c>
      <c r="O399" t="e" cm="1">
        <f t="array" ref="O399">_xlfn.IFS(COUNTIF('Survey Data'!J399:P399,"Yes")&gt;1,4,'Survey Data'!P399="Yes",1,'Survey Data'!L399="Yes",2,'Survey Data'!M399="Yes",3,'Survey Data'!J399="Yes",4,'Survey Data'!K399="Yes",4,'Survey Data'!N399="Yes",4)</f>
        <v>#N/A</v>
      </c>
      <c r="P399" t="e">
        <f t="shared" ca="1" si="50"/>
        <v>#N/A</v>
      </c>
      <c r="Q399">
        <f t="shared" ca="1" si="51"/>
        <v>1</v>
      </c>
      <c r="R399" t="b">
        <f t="shared" ca="1" si="52"/>
        <v>1</v>
      </c>
      <c r="S399" t="str">
        <f t="shared" ca="1" si="53"/>
        <v/>
      </c>
      <c r="T399" t="e">
        <f ca="1">_xlfn.XLOOKUP(P399,'Depression Treatment'!A$2:A$33,'Depression Treatment'!I$2:I$33,0)*S399</f>
        <v>#N/A</v>
      </c>
      <c r="U399">
        <f>IF(LEFT('Survey Data'!I399,8)="Employed",1,0)</f>
        <v>0</v>
      </c>
      <c r="V399" s="33" t="e">
        <f ca="1">S399*(U399*(T399*VLOOKUP(N399,'Depression Treatment'!F$38:I$41,3,FALSE)+(1-T399)*VLOOKUP(N399,'Depression Treatment'!F$38:I$41,4,FALSE))+(1-U399)*(T399*VLOOKUP(N399,'Depression Treatment'!F$43:I$46,3,FALSE)+(1-T399)*VLOOKUP(N399,'Depression Treatment'!F$43:I$46,4,FALSE)))</f>
        <v>#VALUE!</v>
      </c>
      <c r="W399" s="33">
        <f t="shared" ca="1" si="54"/>
        <v>0</v>
      </c>
    </row>
    <row r="400" spans="1:23" x14ac:dyDescent="0.3">
      <c r="A400">
        <f t="shared" si="55"/>
        <v>398</v>
      </c>
      <c r="B400" s="15" t="str">
        <f ca="1">_xlfn.XLOOKUP(OFFSET('Survey Data'!$A$2,A400,0),Key!A$2:A$5,Key!B$2:B$5,"")</f>
        <v/>
      </c>
      <c r="C400" s="15">
        <f ca="1">_xlfn.XLOOKUP(OFFSET('Survey Data'!B$2,$A400,0),Key!$D$2:$D$6,Key!$E$2:$E$6,-25)</f>
        <v>-25</v>
      </c>
      <c r="D400" s="15">
        <f ca="1">_xlfn.XLOOKUP(OFFSET('Survey Data'!C$2,$A400,0),Key!$D$2:$D$6,Key!$E$2:$E$6,-25)</f>
        <v>-25</v>
      </c>
      <c r="E400" s="15">
        <f ca="1">_xlfn.XLOOKUP(OFFSET('Survey Data'!D$2,$A400,0),Key!$D$2:$D$6,Key!$E$2:$E$6,-25)</f>
        <v>-25</v>
      </c>
      <c r="F400" s="15">
        <f ca="1">_xlfn.XLOOKUP(OFFSET('Survey Data'!E$2,$A400,0),Key!$D$2:$D$6,Key!$E$2:$E$6,-25)</f>
        <v>-25</v>
      </c>
      <c r="G400" s="15">
        <f ca="1">_xlfn.XLOOKUP(OFFSET('Survey Data'!F$2,$A400,0),Key!$D$2:$D$6,Key!$E$2:$E$6,-25)</f>
        <v>-25</v>
      </c>
      <c r="H400" s="15">
        <f ca="1">_xlfn.XLOOKUP(OFFSET('Survey Data'!G$2,$A400,0),Key!$D$2:$D$6,Key!$E$2:$E$6,-25)</f>
        <v>-25</v>
      </c>
      <c r="I400" s="15">
        <f ca="1">OFFSET('Survey Data'!$H$2,A400,0)</f>
        <v>0</v>
      </c>
      <c r="J400" s="15" t="str">
        <f ca="1">_xlfn.XLOOKUP(OFFSET('Survey Data'!$R$2,A400,0),Key!$G$2:$G$3,Key!$H$2:$H$3,"")</f>
        <v/>
      </c>
      <c r="L400">
        <f t="shared" ca="1" si="48"/>
        <v>-150</v>
      </c>
      <c r="M400">
        <f t="shared" ca="1" si="49"/>
        <v>0</v>
      </c>
      <c r="N400" t="e">
        <f ca="1">VLOOKUP(M400,Key!J$2:K$101,2,FALSE)</f>
        <v>#N/A</v>
      </c>
      <c r="O400" t="e" cm="1">
        <f t="array" ref="O400">_xlfn.IFS(COUNTIF('Survey Data'!J400:P400,"Yes")&gt;1,4,'Survey Data'!P400="Yes",1,'Survey Data'!L400="Yes",2,'Survey Data'!M400="Yes",3,'Survey Data'!J400="Yes",4,'Survey Data'!K400="Yes",4,'Survey Data'!N400="Yes",4)</f>
        <v>#N/A</v>
      </c>
      <c r="P400" t="e">
        <f t="shared" ca="1" si="50"/>
        <v>#N/A</v>
      </c>
      <c r="Q400">
        <f t="shared" ca="1" si="51"/>
        <v>1</v>
      </c>
      <c r="R400" t="b">
        <f t="shared" ca="1" si="52"/>
        <v>1</v>
      </c>
      <c r="S400" t="str">
        <f t="shared" ca="1" si="53"/>
        <v/>
      </c>
      <c r="T400" t="e">
        <f ca="1">_xlfn.XLOOKUP(P400,'Depression Treatment'!A$2:A$33,'Depression Treatment'!I$2:I$33,0)*S400</f>
        <v>#N/A</v>
      </c>
      <c r="U400">
        <f>IF(LEFT('Survey Data'!I400,8)="Employed",1,0)</f>
        <v>0</v>
      </c>
      <c r="V400" s="33" t="e">
        <f ca="1">S400*(U400*(T400*VLOOKUP(N400,'Depression Treatment'!F$38:I$41,3,FALSE)+(1-T400)*VLOOKUP(N400,'Depression Treatment'!F$38:I$41,4,FALSE))+(1-U400)*(T400*VLOOKUP(N400,'Depression Treatment'!F$43:I$46,3,FALSE)+(1-T400)*VLOOKUP(N400,'Depression Treatment'!F$43:I$46,4,FALSE)))</f>
        <v>#VALUE!</v>
      </c>
      <c r="W400" s="33">
        <f t="shared" ca="1" si="54"/>
        <v>0</v>
      </c>
    </row>
    <row r="401" spans="1:23" x14ac:dyDescent="0.3">
      <c r="A401">
        <f t="shared" si="55"/>
        <v>399</v>
      </c>
      <c r="B401" s="15" t="str">
        <f ca="1">_xlfn.XLOOKUP(OFFSET('Survey Data'!$A$2,A401,0),Key!A$2:A$5,Key!B$2:B$5,"")</f>
        <v/>
      </c>
      <c r="C401" s="15">
        <f ca="1">_xlfn.XLOOKUP(OFFSET('Survey Data'!B$2,$A401,0),Key!$D$2:$D$6,Key!$E$2:$E$6,-25)</f>
        <v>-25</v>
      </c>
      <c r="D401" s="15">
        <f ca="1">_xlfn.XLOOKUP(OFFSET('Survey Data'!C$2,$A401,0),Key!$D$2:$D$6,Key!$E$2:$E$6,-25)</f>
        <v>-25</v>
      </c>
      <c r="E401" s="15">
        <f ca="1">_xlfn.XLOOKUP(OFFSET('Survey Data'!D$2,$A401,0),Key!$D$2:$D$6,Key!$E$2:$E$6,-25)</f>
        <v>-25</v>
      </c>
      <c r="F401" s="15">
        <f ca="1">_xlfn.XLOOKUP(OFFSET('Survey Data'!E$2,$A401,0),Key!$D$2:$D$6,Key!$E$2:$E$6,-25)</f>
        <v>-25</v>
      </c>
      <c r="G401" s="15">
        <f ca="1">_xlfn.XLOOKUP(OFFSET('Survey Data'!F$2,$A401,0),Key!$D$2:$D$6,Key!$E$2:$E$6,-25)</f>
        <v>-25</v>
      </c>
      <c r="H401" s="15">
        <f ca="1">_xlfn.XLOOKUP(OFFSET('Survey Data'!G$2,$A401,0),Key!$D$2:$D$6,Key!$E$2:$E$6,-25)</f>
        <v>-25</v>
      </c>
      <c r="I401" s="15">
        <f ca="1">OFFSET('Survey Data'!$H$2,A401,0)</f>
        <v>0</v>
      </c>
      <c r="J401" s="15" t="str">
        <f ca="1">_xlfn.XLOOKUP(OFFSET('Survey Data'!$R$2,A401,0),Key!$G$2:$G$3,Key!$H$2:$H$3,"")</f>
        <v/>
      </c>
      <c r="L401">
        <f t="shared" ca="1" si="48"/>
        <v>-150</v>
      </c>
      <c r="M401">
        <f t="shared" ca="1" si="49"/>
        <v>0</v>
      </c>
      <c r="N401" t="e">
        <f ca="1">VLOOKUP(M401,Key!J$2:K$101,2,FALSE)</f>
        <v>#N/A</v>
      </c>
      <c r="O401" t="e" cm="1">
        <f t="array" ref="O401">_xlfn.IFS(COUNTIF('Survey Data'!J401:P401,"Yes")&gt;1,4,'Survey Data'!P401="Yes",1,'Survey Data'!L401="Yes",2,'Survey Data'!M401="Yes",3,'Survey Data'!J401="Yes",4,'Survey Data'!K401="Yes",4,'Survey Data'!N401="Yes",4)</f>
        <v>#N/A</v>
      </c>
      <c r="P401" t="e">
        <f t="shared" ca="1" si="50"/>
        <v>#N/A</v>
      </c>
      <c r="Q401">
        <f t="shared" ca="1" si="51"/>
        <v>1</v>
      </c>
      <c r="R401" t="b">
        <f t="shared" ca="1" si="52"/>
        <v>1</v>
      </c>
      <c r="S401" t="str">
        <f t="shared" ca="1" si="53"/>
        <v/>
      </c>
      <c r="T401" t="e">
        <f ca="1">_xlfn.XLOOKUP(P401,'Depression Treatment'!A$2:A$33,'Depression Treatment'!I$2:I$33,0)*S401</f>
        <v>#N/A</v>
      </c>
      <c r="U401">
        <f>IF(LEFT('Survey Data'!I401,8)="Employed",1,0)</f>
        <v>0</v>
      </c>
      <c r="V401" s="33" t="e">
        <f ca="1">S401*(U401*(T401*VLOOKUP(N401,'Depression Treatment'!F$38:I$41,3,FALSE)+(1-T401)*VLOOKUP(N401,'Depression Treatment'!F$38:I$41,4,FALSE))+(1-U401)*(T401*VLOOKUP(N401,'Depression Treatment'!F$43:I$46,3,FALSE)+(1-T401)*VLOOKUP(N401,'Depression Treatment'!F$43:I$46,4,FALSE)))</f>
        <v>#VALUE!</v>
      </c>
      <c r="W401" s="33">
        <f t="shared" ca="1" si="54"/>
        <v>0</v>
      </c>
    </row>
    <row r="402" spans="1:23" x14ac:dyDescent="0.3">
      <c r="A402">
        <f t="shared" si="55"/>
        <v>400</v>
      </c>
      <c r="B402" s="15" t="str">
        <f ca="1">_xlfn.XLOOKUP(OFFSET('Survey Data'!$A$2,A402,0),Key!A$2:A$5,Key!B$2:B$5,"")</f>
        <v/>
      </c>
      <c r="C402" s="15">
        <f ca="1">_xlfn.XLOOKUP(OFFSET('Survey Data'!B$2,$A402,0),Key!$D$2:$D$6,Key!$E$2:$E$6,-25)</f>
        <v>-25</v>
      </c>
      <c r="D402" s="15">
        <f ca="1">_xlfn.XLOOKUP(OFFSET('Survey Data'!C$2,$A402,0),Key!$D$2:$D$6,Key!$E$2:$E$6,-25)</f>
        <v>-25</v>
      </c>
      <c r="E402" s="15">
        <f ca="1">_xlfn.XLOOKUP(OFFSET('Survey Data'!D$2,$A402,0),Key!$D$2:$D$6,Key!$E$2:$E$6,-25)</f>
        <v>-25</v>
      </c>
      <c r="F402" s="15">
        <f ca="1">_xlfn.XLOOKUP(OFFSET('Survey Data'!E$2,$A402,0),Key!$D$2:$D$6,Key!$E$2:$E$6,-25)</f>
        <v>-25</v>
      </c>
      <c r="G402" s="15">
        <f ca="1">_xlfn.XLOOKUP(OFFSET('Survey Data'!F$2,$A402,0),Key!$D$2:$D$6,Key!$E$2:$E$6,-25)</f>
        <v>-25</v>
      </c>
      <c r="H402" s="15">
        <f ca="1">_xlfn.XLOOKUP(OFFSET('Survey Data'!G$2,$A402,0),Key!$D$2:$D$6,Key!$E$2:$E$6,-25)</f>
        <v>-25</v>
      </c>
      <c r="I402" s="15">
        <f ca="1">OFFSET('Survey Data'!$H$2,A402,0)</f>
        <v>0</v>
      </c>
      <c r="J402" s="15" t="str">
        <f ca="1">_xlfn.XLOOKUP(OFFSET('Survey Data'!$R$2,A402,0),Key!$G$2:$G$3,Key!$H$2:$H$3,"")</f>
        <v/>
      </c>
      <c r="L402">
        <f t="shared" ca="1" si="48"/>
        <v>-150</v>
      </c>
      <c r="M402">
        <f t="shared" ca="1" si="49"/>
        <v>0</v>
      </c>
      <c r="N402" t="e">
        <f ca="1">VLOOKUP(M402,Key!J$2:K$101,2,FALSE)</f>
        <v>#N/A</v>
      </c>
      <c r="O402" t="e" cm="1">
        <f t="array" ref="O402">_xlfn.IFS(COUNTIF('Survey Data'!J402:P402,"Yes")&gt;1,4,'Survey Data'!P402="Yes",1,'Survey Data'!L402="Yes",2,'Survey Data'!M402="Yes",3,'Survey Data'!J402="Yes",4,'Survey Data'!K402="Yes",4,'Survey Data'!N402="Yes",4)</f>
        <v>#N/A</v>
      </c>
      <c r="P402" t="e">
        <f t="shared" ca="1" si="50"/>
        <v>#N/A</v>
      </c>
      <c r="Q402">
        <f t="shared" ca="1" si="51"/>
        <v>1</v>
      </c>
      <c r="R402" t="b">
        <f t="shared" ca="1" si="52"/>
        <v>1</v>
      </c>
      <c r="S402" t="str">
        <f t="shared" ca="1" si="53"/>
        <v/>
      </c>
      <c r="T402" t="e">
        <f ca="1">_xlfn.XLOOKUP(P402,'Depression Treatment'!A$2:A$33,'Depression Treatment'!I$2:I$33,0)*S402</f>
        <v>#N/A</v>
      </c>
      <c r="U402">
        <f>IF(LEFT('Survey Data'!I402,8)="Employed",1,0)</f>
        <v>0</v>
      </c>
      <c r="V402" s="33" t="e">
        <f ca="1">S402*(U402*(T402*VLOOKUP(N402,'Depression Treatment'!F$38:I$41,3,FALSE)+(1-T402)*VLOOKUP(N402,'Depression Treatment'!F$38:I$41,4,FALSE))+(1-U402)*(T402*VLOOKUP(N402,'Depression Treatment'!F$43:I$46,3,FALSE)+(1-T402)*VLOOKUP(N402,'Depression Treatment'!F$43:I$46,4,FALSE)))</f>
        <v>#VALUE!</v>
      </c>
      <c r="W402" s="33">
        <f t="shared" ca="1" si="54"/>
        <v>0</v>
      </c>
    </row>
    <row r="403" spans="1:23" x14ac:dyDescent="0.3">
      <c r="A403">
        <f t="shared" si="55"/>
        <v>401</v>
      </c>
      <c r="B403" s="15" t="str">
        <f ca="1">_xlfn.XLOOKUP(OFFSET('Survey Data'!$A$2,A403,0),Key!A$2:A$5,Key!B$2:B$5,"")</f>
        <v/>
      </c>
      <c r="C403" s="15">
        <f ca="1">_xlfn.XLOOKUP(OFFSET('Survey Data'!B$2,$A403,0),Key!$D$2:$D$6,Key!$E$2:$E$6,-25)</f>
        <v>-25</v>
      </c>
      <c r="D403" s="15">
        <f ca="1">_xlfn.XLOOKUP(OFFSET('Survey Data'!C$2,$A403,0),Key!$D$2:$D$6,Key!$E$2:$E$6,-25)</f>
        <v>-25</v>
      </c>
      <c r="E403" s="15">
        <f ca="1">_xlfn.XLOOKUP(OFFSET('Survey Data'!D$2,$A403,0),Key!$D$2:$D$6,Key!$E$2:$E$6,-25)</f>
        <v>-25</v>
      </c>
      <c r="F403" s="15">
        <f ca="1">_xlfn.XLOOKUP(OFFSET('Survey Data'!E$2,$A403,0),Key!$D$2:$D$6,Key!$E$2:$E$6,-25)</f>
        <v>-25</v>
      </c>
      <c r="G403" s="15">
        <f ca="1">_xlfn.XLOOKUP(OFFSET('Survey Data'!F$2,$A403,0),Key!$D$2:$D$6,Key!$E$2:$E$6,-25)</f>
        <v>-25</v>
      </c>
      <c r="H403" s="15">
        <f ca="1">_xlfn.XLOOKUP(OFFSET('Survey Data'!G$2,$A403,0),Key!$D$2:$D$6,Key!$E$2:$E$6,-25)</f>
        <v>-25</v>
      </c>
      <c r="I403" s="15">
        <f ca="1">OFFSET('Survey Data'!$H$2,A403,0)</f>
        <v>0</v>
      </c>
      <c r="J403" s="15" t="str">
        <f ca="1">_xlfn.XLOOKUP(OFFSET('Survey Data'!$R$2,A403,0),Key!$G$2:$G$3,Key!$H$2:$H$3,"")</f>
        <v/>
      </c>
      <c r="L403">
        <f t="shared" ca="1" si="48"/>
        <v>-150</v>
      </c>
      <c r="M403">
        <f t="shared" ca="1" si="49"/>
        <v>0</v>
      </c>
      <c r="N403" t="e">
        <f ca="1">VLOOKUP(M403,Key!J$2:K$101,2,FALSE)</f>
        <v>#N/A</v>
      </c>
      <c r="O403" t="e" cm="1">
        <f t="array" ref="O403">_xlfn.IFS(COUNTIF('Survey Data'!J403:P403,"Yes")&gt;1,4,'Survey Data'!P403="Yes",1,'Survey Data'!L403="Yes",2,'Survey Data'!M403="Yes",3,'Survey Data'!J403="Yes",4,'Survey Data'!K403="Yes",4,'Survey Data'!N403="Yes",4)</f>
        <v>#N/A</v>
      </c>
      <c r="P403" t="e">
        <f t="shared" ca="1" si="50"/>
        <v>#N/A</v>
      </c>
      <c r="Q403">
        <f t="shared" ca="1" si="51"/>
        <v>1</v>
      </c>
      <c r="R403" t="b">
        <f t="shared" ca="1" si="52"/>
        <v>1</v>
      </c>
      <c r="S403" t="str">
        <f t="shared" ca="1" si="53"/>
        <v/>
      </c>
      <c r="T403" t="e">
        <f ca="1">_xlfn.XLOOKUP(P403,'Depression Treatment'!A$2:A$33,'Depression Treatment'!I$2:I$33,0)*S403</f>
        <v>#N/A</v>
      </c>
      <c r="U403">
        <f>IF(LEFT('Survey Data'!I403,8)="Employed",1,0)</f>
        <v>0</v>
      </c>
      <c r="V403" s="33" t="e">
        <f ca="1">S403*(U403*(T403*VLOOKUP(N403,'Depression Treatment'!F$38:I$41,3,FALSE)+(1-T403)*VLOOKUP(N403,'Depression Treatment'!F$38:I$41,4,FALSE))+(1-U403)*(T403*VLOOKUP(N403,'Depression Treatment'!F$43:I$46,3,FALSE)+(1-T403)*VLOOKUP(N403,'Depression Treatment'!F$43:I$46,4,FALSE)))</f>
        <v>#VALUE!</v>
      </c>
      <c r="W403" s="33">
        <f t="shared" ca="1" si="54"/>
        <v>0</v>
      </c>
    </row>
    <row r="404" spans="1:23" x14ac:dyDescent="0.3">
      <c r="A404">
        <f t="shared" si="55"/>
        <v>402</v>
      </c>
      <c r="B404" s="15" t="str">
        <f ca="1">_xlfn.XLOOKUP(OFFSET('Survey Data'!$A$2,A404,0),Key!A$2:A$5,Key!B$2:B$5,"")</f>
        <v/>
      </c>
      <c r="C404" s="15">
        <f ca="1">_xlfn.XLOOKUP(OFFSET('Survey Data'!B$2,$A404,0),Key!$D$2:$D$6,Key!$E$2:$E$6,-25)</f>
        <v>-25</v>
      </c>
      <c r="D404" s="15">
        <f ca="1">_xlfn.XLOOKUP(OFFSET('Survey Data'!C$2,$A404,0),Key!$D$2:$D$6,Key!$E$2:$E$6,-25)</f>
        <v>-25</v>
      </c>
      <c r="E404" s="15">
        <f ca="1">_xlfn.XLOOKUP(OFFSET('Survey Data'!D$2,$A404,0),Key!$D$2:$D$6,Key!$E$2:$E$6,-25)</f>
        <v>-25</v>
      </c>
      <c r="F404" s="15">
        <f ca="1">_xlfn.XLOOKUP(OFFSET('Survey Data'!E$2,$A404,0),Key!$D$2:$D$6,Key!$E$2:$E$6,-25)</f>
        <v>-25</v>
      </c>
      <c r="G404" s="15">
        <f ca="1">_xlfn.XLOOKUP(OFFSET('Survey Data'!F$2,$A404,0),Key!$D$2:$D$6,Key!$E$2:$E$6,-25)</f>
        <v>-25</v>
      </c>
      <c r="H404" s="15">
        <f ca="1">_xlfn.XLOOKUP(OFFSET('Survey Data'!G$2,$A404,0),Key!$D$2:$D$6,Key!$E$2:$E$6,-25)</f>
        <v>-25</v>
      </c>
      <c r="I404" s="15">
        <f ca="1">OFFSET('Survey Data'!$H$2,A404,0)</f>
        <v>0</v>
      </c>
      <c r="J404" s="15" t="str">
        <f ca="1">_xlfn.XLOOKUP(OFFSET('Survey Data'!$R$2,A404,0),Key!$G$2:$G$3,Key!$H$2:$H$3,"")</f>
        <v/>
      </c>
      <c r="L404">
        <f t="shared" ca="1" si="48"/>
        <v>-150</v>
      </c>
      <c r="M404">
        <f t="shared" ca="1" si="49"/>
        <v>0</v>
      </c>
      <c r="N404" t="e">
        <f ca="1">VLOOKUP(M404,Key!J$2:K$101,2,FALSE)</f>
        <v>#N/A</v>
      </c>
      <c r="O404" t="e" cm="1">
        <f t="array" ref="O404">_xlfn.IFS(COUNTIF('Survey Data'!J404:P404,"Yes")&gt;1,4,'Survey Data'!P404="Yes",1,'Survey Data'!L404="Yes",2,'Survey Data'!M404="Yes",3,'Survey Data'!J404="Yes",4,'Survey Data'!K404="Yes",4,'Survey Data'!N404="Yes",4)</f>
        <v>#N/A</v>
      </c>
      <c r="P404" t="e">
        <f t="shared" ca="1" si="50"/>
        <v>#N/A</v>
      </c>
      <c r="Q404">
        <f t="shared" ca="1" si="51"/>
        <v>1</v>
      </c>
      <c r="R404" t="b">
        <f t="shared" ca="1" si="52"/>
        <v>1</v>
      </c>
      <c r="S404" t="str">
        <f t="shared" ca="1" si="53"/>
        <v/>
      </c>
      <c r="T404" t="e">
        <f ca="1">_xlfn.XLOOKUP(P404,'Depression Treatment'!A$2:A$33,'Depression Treatment'!I$2:I$33,0)*S404</f>
        <v>#N/A</v>
      </c>
      <c r="U404">
        <f>IF(LEFT('Survey Data'!I404,8)="Employed",1,0)</f>
        <v>0</v>
      </c>
      <c r="V404" s="33" t="e">
        <f ca="1">S404*(U404*(T404*VLOOKUP(N404,'Depression Treatment'!F$38:I$41,3,FALSE)+(1-T404)*VLOOKUP(N404,'Depression Treatment'!F$38:I$41,4,FALSE))+(1-U404)*(T404*VLOOKUP(N404,'Depression Treatment'!F$43:I$46,3,FALSE)+(1-T404)*VLOOKUP(N404,'Depression Treatment'!F$43:I$46,4,FALSE)))</f>
        <v>#VALUE!</v>
      </c>
      <c r="W404" s="33">
        <f t="shared" ca="1" si="54"/>
        <v>0</v>
      </c>
    </row>
    <row r="405" spans="1:23" x14ac:dyDescent="0.3">
      <c r="A405">
        <f t="shared" si="55"/>
        <v>403</v>
      </c>
      <c r="B405" s="15" t="str">
        <f ca="1">_xlfn.XLOOKUP(OFFSET('Survey Data'!$A$2,A405,0),Key!A$2:A$5,Key!B$2:B$5,"")</f>
        <v/>
      </c>
      <c r="C405" s="15">
        <f ca="1">_xlfn.XLOOKUP(OFFSET('Survey Data'!B$2,$A405,0),Key!$D$2:$D$6,Key!$E$2:$E$6,-25)</f>
        <v>-25</v>
      </c>
      <c r="D405" s="15">
        <f ca="1">_xlfn.XLOOKUP(OFFSET('Survey Data'!C$2,$A405,0),Key!$D$2:$D$6,Key!$E$2:$E$6,-25)</f>
        <v>-25</v>
      </c>
      <c r="E405" s="15">
        <f ca="1">_xlfn.XLOOKUP(OFFSET('Survey Data'!D$2,$A405,0),Key!$D$2:$D$6,Key!$E$2:$E$6,-25)</f>
        <v>-25</v>
      </c>
      <c r="F405" s="15">
        <f ca="1">_xlfn.XLOOKUP(OFFSET('Survey Data'!E$2,$A405,0),Key!$D$2:$D$6,Key!$E$2:$E$6,-25)</f>
        <v>-25</v>
      </c>
      <c r="G405" s="15">
        <f ca="1">_xlfn.XLOOKUP(OFFSET('Survey Data'!F$2,$A405,0),Key!$D$2:$D$6,Key!$E$2:$E$6,-25)</f>
        <v>-25</v>
      </c>
      <c r="H405" s="15">
        <f ca="1">_xlfn.XLOOKUP(OFFSET('Survey Data'!G$2,$A405,0),Key!$D$2:$D$6,Key!$E$2:$E$6,-25)</f>
        <v>-25</v>
      </c>
      <c r="I405" s="15">
        <f ca="1">OFFSET('Survey Data'!$H$2,A405,0)</f>
        <v>0</v>
      </c>
      <c r="J405" s="15" t="str">
        <f ca="1">_xlfn.XLOOKUP(OFFSET('Survey Data'!$R$2,A405,0),Key!$G$2:$G$3,Key!$H$2:$H$3,"")</f>
        <v/>
      </c>
      <c r="L405">
        <f t="shared" ca="1" si="48"/>
        <v>-150</v>
      </c>
      <c r="M405">
        <f t="shared" ca="1" si="49"/>
        <v>0</v>
      </c>
      <c r="N405" t="e">
        <f ca="1">VLOOKUP(M405,Key!J$2:K$101,2,FALSE)</f>
        <v>#N/A</v>
      </c>
      <c r="O405" t="e" cm="1">
        <f t="array" ref="O405">_xlfn.IFS(COUNTIF('Survey Data'!J405:P405,"Yes")&gt;1,4,'Survey Data'!P405="Yes",1,'Survey Data'!L405="Yes",2,'Survey Data'!M405="Yes",3,'Survey Data'!J405="Yes",4,'Survey Data'!K405="Yes",4,'Survey Data'!N405="Yes",4)</f>
        <v>#N/A</v>
      </c>
      <c r="P405" t="e">
        <f t="shared" ca="1" si="50"/>
        <v>#N/A</v>
      </c>
      <c r="Q405">
        <f t="shared" ca="1" si="51"/>
        <v>1</v>
      </c>
      <c r="R405" t="b">
        <f t="shared" ca="1" si="52"/>
        <v>1</v>
      </c>
      <c r="S405" t="str">
        <f t="shared" ca="1" si="53"/>
        <v/>
      </c>
      <c r="T405" t="e">
        <f ca="1">_xlfn.XLOOKUP(P405,'Depression Treatment'!A$2:A$33,'Depression Treatment'!I$2:I$33,0)*S405</f>
        <v>#N/A</v>
      </c>
      <c r="U405">
        <f>IF(LEFT('Survey Data'!I405,8)="Employed",1,0)</f>
        <v>0</v>
      </c>
      <c r="V405" s="33" t="e">
        <f ca="1">S405*(U405*(T405*VLOOKUP(N405,'Depression Treatment'!F$38:I$41,3,FALSE)+(1-T405)*VLOOKUP(N405,'Depression Treatment'!F$38:I$41,4,FALSE))+(1-U405)*(T405*VLOOKUP(N405,'Depression Treatment'!F$43:I$46,3,FALSE)+(1-T405)*VLOOKUP(N405,'Depression Treatment'!F$43:I$46,4,FALSE)))</f>
        <v>#VALUE!</v>
      </c>
      <c r="W405" s="33">
        <f t="shared" ca="1" si="54"/>
        <v>0</v>
      </c>
    </row>
    <row r="406" spans="1:23" x14ac:dyDescent="0.3">
      <c r="A406">
        <f t="shared" si="55"/>
        <v>404</v>
      </c>
      <c r="B406" s="15" t="str">
        <f ca="1">_xlfn.XLOOKUP(OFFSET('Survey Data'!$A$2,A406,0),Key!A$2:A$5,Key!B$2:B$5,"")</f>
        <v/>
      </c>
      <c r="C406" s="15">
        <f ca="1">_xlfn.XLOOKUP(OFFSET('Survey Data'!B$2,$A406,0),Key!$D$2:$D$6,Key!$E$2:$E$6,-25)</f>
        <v>-25</v>
      </c>
      <c r="D406" s="15">
        <f ca="1">_xlfn.XLOOKUP(OFFSET('Survey Data'!C$2,$A406,0),Key!$D$2:$D$6,Key!$E$2:$E$6,-25)</f>
        <v>-25</v>
      </c>
      <c r="E406" s="15">
        <f ca="1">_xlfn.XLOOKUP(OFFSET('Survey Data'!D$2,$A406,0),Key!$D$2:$D$6,Key!$E$2:$E$6,-25)</f>
        <v>-25</v>
      </c>
      <c r="F406" s="15">
        <f ca="1">_xlfn.XLOOKUP(OFFSET('Survey Data'!E$2,$A406,0),Key!$D$2:$D$6,Key!$E$2:$E$6,-25)</f>
        <v>-25</v>
      </c>
      <c r="G406" s="15">
        <f ca="1">_xlfn.XLOOKUP(OFFSET('Survey Data'!F$2,$A406,0),Key!$D$2:$D$6,Key!$E$2:$E$6,-25)</f>
        <v>-25</v>
      </c>
      <c r="H406" s="15">
        <f ca="1">_xlfn.XLOOKUP(OFFSET('Survey Data'!G$2,$A406,0),Key!$D$2:$D$6,Key!$E$2:$E$6,-25)</f>
        <v>-25</v>
      </c>
      <c r="I406" s="15">
        <f ca="1">OFFSET('Survey Data'!$H$2,A406,0)</f>
        <v>0</v>
      </c>
      <c r="J406" s="15" t="str">
        <f ca="1">_xlfn.XLOOKUP(OFFSET('Survey Data'!$R$2,A406,0),Key!$G$2:$G$3,Key!$H$2:$H$3,"")</f>
        <v/>
      </c>
      <c r="L406">
        <f t="shared" ca="1" si="48"/>
        <v>-150</v>
      </c>
      <c r="M406">
        <f t="shared" ca="1" si="49"/>
        <v>0</v>
      </c>
      <c r="N406" t="e">
        <f ca="1">VLOOKUP(M406,Key!J$2:K$101,2,FALSE)</f>
        <v>#N/A</v>
      </c>
      <c r="O406" t="e" cm="1">
        <f t="array" ref="O406">_xlfn.IFS(COUNTIF('Survey Data'!J406:P406,"Yes")&gt;1,4,'Survey Data'!P406="Yes",1,'Survey Data'!L406="Yes",2,'Survey Data'!M406="Yes",3,'Survey Data'!J406="Yes",4,'Survey Data'!K406="Yes",4,'Survey Data'!N406="Yes",4)</f>
        <v>#N/A</v>
      </c>
      <c r="P406" t="e">
        <f t="shared" ca="1" si="50"/>
        <v>#N/A</v>
      </c>
      <c r="Q406">
        <f t="shared" ca="1" si="51"/>
        <v>1</v>
      </c>
      <c r="R406" t="b">
        <f t="shared" ca="1" si="52"/>
        <v>1</v>
      </c>
      <c r="S406" t="str">
        <f t="shared" ca="1" si="53"/>
        <v/>
      </c>
      <c r="T406" t="e">
        <f ca="1">_xlfn.XLOOKUP(P406,'Depression Treatment'!A$2:A$33,'Depression Treatment'!I$2:I$33,0)*S406</f>
        <v>#N/A</v>
      </c>
      <c r="U406">
        <f>IF(LEFT('Survey Data'!I406,8)="Employed",1,0)</f>
        <v>0</v>
      </c>
      <c r="V406" s="33" t="e">
        <f ca="1">S406*(U406*(T406*VLOOKUP(N406,'Depression Treatment'!F$38:I$41,3,FALSE)+(1-T406)*VLOOKUP(N406,'Depression Treatment'!F$38:I$41,4,FALSE))+(1-U406)*(T406*VLOOKUP(N406,'Depression Treatment'!F$43:I$46,3,FALSE)+(1-T406)*VLOOKUP(N406,'Depression Treatment'!F$43:I$46,4,FALSE)))</f>
        <v>#VALUE!</v>
      </c>
      <c r="W406" s="33">
        <f t="shared" ca="1" si="54"/>
        <v>0</v>
      </c>
    </row>
    <row r="407" spans="1:23" x14ac:dyDescent="0.3">
      <c r="A407">
        <f t="shared" si="55"/>
        <v>405</v>
      </c>
      <c r="B407" s="15" t="str">
        <f ca="1">_xlfn.XLOOKUP(OFFSET('Survey Data'!$A$2,A407,0),Key!A$2:A$5,Key!B$2:B$5,"")</f>
        <v/>
      </c>
      <c r="C407" s="15">
        <f ca="1">_xlfn.XLOOKUP(OFFSET('Survey Data'!B$2,$A407,0),Key!$D$2:$D$6,Key!$E$2:$E$6,-25)</f>
        <v>-25</v>
      </c>
      <c r="D407" s="15">
        <f ca="1">_xlfn.XLOOKUP(OFFSET('Survey Data'!C$2,$A407,0),Key!$D$2:$D$6,Key!$E$2:$E$6,-25)</f>
        <v>-25</v>
      </c>
      <c r="E407" s="15">
        <f ca="1">_xlfn.XLOOKUP(OFFSET('Survey Data'!D$2,$A407,0),Key!$D$2:$D$6,Key!$E$2:$E$6,-25)</f>
        <v>-25</v>
      </c>
      <c r="F407" s="15">
        <f ca="1">_xlfn.XLOOKUP(OFFSET('Survey Data'!E$2,$A407,0),Key!$D$2:$D$6,Key!$E$2:$E$6,-25)</f>
        <v>-25</v>
      </c>
      <c r="G407" s="15">
        <f ca="1">_xlfn.XLOOKUP(OFFSET('Survey Data'!F$2,$A407,0),Key!$D$2:$D$6,Key!$E$2:$E$6,-25)</f>
        <v>-25</v>
      </c>
      <c r="H407" s="15">
        <f ca="1">_xlfn.XLOOKUP(OFFSET('Survey Data'!G$2,$A407,0),Key!$D$2:$D$6,Key!$E$2:$E$6,-25)</f>
        <v>-25</v>
      </c>
      <c r="I407" s="15">
        <f ca="1">OFFSET('Survey Data'!$H$2,A407,0)</f>
        <v>0</v>
      </c>
      <c r="J407" s="15" t="str">
        <f ca="1">_xlfn.XLOOKUP(OFFSET('Survey Data'!$R$2,A407,0),Key!$G$2:$G$3,Key!$H$2:$H$3,"")</f>
        <v/>
      </c>
      <c r="L407">
        <f t="shared" ca="1" si="48"/>
        <v>-150</v>
      </c>
      <c r="M407">
        <f t="shared" ca="1" si="49"/>
        <v>0</v>
      </c>
      <c r="N407" t="e">
        <f ca="1">VLOOKUP(M407,Key!J$2:K$101,2,FALSE)</f>
        <v>#N/A</v>
      </c>
      <c r="O407" t="e" cm="1">
        <f t="array" ref="O407">_xlfn.IFS(COUNTIF('Survey Data'!J407:P407,"Yes")&gt;1,4,'Survey Data'!P407="Yes",1,'Survey Data'!L407="Yes",2,'Survey Data'!M407="Yes",3,'Survey Data'!J407="Yes",4,'Survey Data'!K407="Yes",4,'Survey Data'!N407="Yes",4)</f>
        <v>#N/A</v>
      </c>
      <c r="P407" t="e">
        <f t="shared" ca="1" si="50"/>
        <v>#N/A</v>
      </c>
      <c r="Q407">
        <f t="shared" ca="1" si="51"/>
        <v>1</v>
      </c>
      <c r="R407" t="b">
        <f t="shared" ca="1" si="52"/>
        <v>1</v>
      </c>
      <c r="S407" t="str">
        <f t="shared" ca="1" si="53"/>
        <v/>
      </c>
      <c r="T407" t="e">
        <f ca="1">_xlfn.XLOOKUP(P407,'Depression Treatment'!A$2:A$33,'Depression Treatment'!I$2:I$33,0)*S407</f>
        <v>#N/A</v>
      </c>
      <c r="U407">
        <f>IF(LEFT('Survey Data'!I407,8)="Employed",1,0)</f>
        <v>0</v>
      </c>
      <c r="V407" s="33" t="e">
        <f ca="1">S407*(U407*(T407*VLOOKUP(N407,'Depression Treatment'!F$38:I$41,3,FALSE)+(1-T407)*VLOOKUP(N407,'Depression Treatment'!F$38:I$41,4,FALSE))+(1-U407)*(T407*VLOOKUP(N407,'Depression Treatment'!F$43:I$46,3,FALSE)+(1-T407)*VLOOKUP(N407,'Depression Treatment'!F$43:I$46,4,FALSE)))</f>
        <v>#VALUE!</v>
      </c>
      <c r="W407" s="33">
        <f t="shared" ca="1" si="54"/>
        <v>0</v>
      </c>
    </row>
    <row r="408" spans="1:23" x14ac:dyDescent="0.3">
      <c r="A408">
        <f t="shared" si="55"/>
        <v>406</v>
      </c>
      <c r="B408" s="15" t="str">
        <f ca="1">_xlfn.XLOOKUP(OFFSET('Survey Data'!$A$2,A408,0),Key!A$2:A$5,Key!B$2:B$5,"")</f>
        <v/>
      </c>
      <c r="C408" s="15">
        <f ca="1">_xlfn.XLOOKUP(OFFSET('Survey Data'!B$2,$A408,0),Key!$D$2:$D$6,Key!$E$2:$E$6,-25)</f>
        <v>-25</v>
      </c>
      <c r="D408" s="15">
        <f ca="1">_xlfn.XLOOKUP(OFFSET('Survey Data'!C$2,$A408,0),Key!$D$2:$D$6,Key!$E$2:$E$6,-25)</f>
        <v>-25</v>
      </c>
      <c r="E408" s="15">
        <f ca="1">_xlfn.XLOOKUP(OFFSET('Survey Data'!D$2,$A408,0),Key!$D$2:$D$6,Key!$E$2:$E$6,-25)</f>
        <v>-25</v>
      </c>
      <c r="F408" s="15">
        <f ca="1">_xlfn.XLOOKUP(OFFSET('Survey Data'!E$2,$A408,0),Key!$D$2:$D$6,Key!$E$2:$E$6,-25)</f>
        <v>-25</v>
      </c>
      <c r="G408" s="15">
        <f ca="1">_xlfn.XLOOKUP(OFFSET('Survey Data'!F$2,$A408,0),Key!$D$2:$D$6,Key!$E$2:$E$6,-25)</f>
        <v>-25</v>
      </c>
      <c r="H408" s="15">
        <f ca="1">_xlfn.XLOOKUP(OFFSET('Survey Data'!G$2,$A408,0),Key!$D$2:$D$6,Key!$E$2:$E$6,-25)</f>
        <v>-25</v>
      </c>
      <c r="I408" s="15">
        <f ca="1">OFFSET('Survey Data'!$H$2,A408,0)</f>
        <v>0</v>
      </c>
      <c r="J408" s="15" t="str">
        <f ca="1">_xlfn.XLOOKUP(OFFSET('Survey Data'!$R$2,A408,0),Key!$G$2:$G$3,Key!$H$2:$H$3,"")</f>
        <v/>
      </c>
      <c r="L408">
        <f t="shared" ca="1" si="48"/>
        <v>-150</v>
      </c>
      <c r="M408">
        <f t="shared" ca="1" si="49"/>
        <v>0</v>
      </c>
      <c r="N408" t="e">
        <f ca="1">VLOOKUP(M408,Key!J$2:K$101,2,FALSE)</f>
        <v>#N/A</v>
      </c>
      <c r="O408" t="e" cm="1">
        <f t="array" ref="O408">_xlfn.IFS(COUNTIF('Survey Data'!J408:P408,"Yes")&gt;1,4,'Survey Data'!P408="Yes",1,'Survey Data'!L408="Yes",2,'Survey Data'!M408="Yes",3,'Survey Data'!J408="Yes",4,'Survey Data'!K408="Yes",4,'Survey Data'!N408="Yes",4)</f>
        <v>#N/A</v>
      </c>
      <c r="P408" t="e">
        <f t="shared" ca="1" si="50"/>
        <v>#N/A</v>
      </c>
      <c r="Q408">
        <f t="shared" ca="1" si="51"/>
        <v>1</v>
      </c>
      <c r="R408" t="b">
        <f t="shared" ca="1" si="52"/>
        <v>1</v>
      </c>
      <c r="S408" t="str">
        <f t="shared" ca="1" si="53"/>
        <v/>
      </c>
      <c r="T408" t="e">
        <f ca="1">_xlfn.XLOOKUP(P408,'Depression Treatment'!A$2:A$33,'Depression Treatment'!I$2:I$33,0)*S408</f>
        <v>#N/A</v>
      </c>
      <c r="U408">
        <f>IF(LEFT('Survey Data'!I408,8)="Employed",1,0)</f>
        <v>0</v>
      </c>
      <c r="V408" s="33" t="e">
        <f ca="1">S408*(U408*(T408*VLOOKUP(N408,'Depression Treatment'!F$38:I$41,3,FALSE)+(1-T408)*VLOOKUP(N408,'Depression Treatment'!F$38:I$41,4,FALSE))+(1-U408)*(T408*VLOOKUP(N408,'Depression Treatment'!F$43:I$46,3,FALSE)+(1-T408)*VLOOKUP(N408,'Depression Treatment'!F$43:I$46,4,FALSE)))</f>
        <v>#VALUE!</v>
      </c>
      <c r="W408" s="33">
        <f t="shared" ca="1" si="54"/>
        <v>0</v>
      </c>
    </row>
    <row r="409" spans="1:23" x14ac:dyDescent="0.3">
      <c r="A409">
        <f t="shared" si="55"/>
        <v>407</v>
      </c>
      <c r="B409" s="15" t="str">
        <f ca="1">_xlfn.XLOOKUP(OFFSET('Survey Data'!$A$2,A409,0),Key!A$2:A$5,Key!B$2:B$5,"")</f>
        <v/>
      </c>
      <c r="C409" s="15">
        <f ca="1">_xlfn.XLOOKUP(OFFSET('Survey Data'!B$2,$A409,0),Key!$D$2:$D$6,Key!$E$2:$E$6,-25)</f>
        <v>-25</v>
      </c>
      <c r="D409" s="15">
        <f ca="1">_xlfn.XLOOKUP(OFFSET('Survey Data'!C$2,$A409,0),Key!$D$2:$D$6,Key!$E$2:$E$6,-25)</f>
        <v>-25</v>
      </c>
      <c r="E409" s="15">
        <f ca="1">_xlfn.XLOOKUP(OFFSET('Survey Data'!D$2,$A409,0),Key!$D$2:$D$6,Key!$E$2:$E$6,-25)</f>
        <v>-25</v>
      </c>
      <c r="F409" s="15">
        <f ca="1">_xlfn.XLOOKUP(OFFSET('Survey Data'!E$2,$A409,0),Key!$D$2:$D$6,Key!$E$2:$E$6,-25)</f>
        <v>-25</v>
      </c>
      <c r="G409" s="15">
        <f ca="1">_xlfn.XLOOKUP(OFFSET('Survey Data'!F$2,$A409,0),Key!$D$2:$D$6,Key!$E$2:$E$6,-25)</f>
        <v>-25</v>
      </c>
      <c r="H409" s="15">
        <f ca="1">_xlfn.XLOOKUP(OFFSET('Survey Data'!G$2,$A409,0),Key!$D$2:$D$6,Key!$E$2:$E$6,-25)</f>
        <v>-25</v>
      </c>
      <c r="I409" s="15">
        <f ca="1">OFFSET('Survey Data'!$H$2,A409,0)</f>
        <v>0</v>
      </c>
      <c r="J409" s="15" t="str">
        <f ca="1">_xlfn.XLOOKUP(OFFSET('Survey Data'!$R$2,A409,0),Key!$G$2:$G$3,Key!$H$2:$H$3,"")</f>
        <v/>
      </c>
      <c r="L409">
        <f t="shared" ca="1" si="48"/>
        <v>-150</v>
      </c>
      <c r="M409">
        <f t="shared" ca="1" si="49"/>
        <v>0</v>
      </c>
      <c r="N409" t="e">
        <f ca="1">VLOOKUP(M409,Key!J$2:K$101,2,FALSE)</f>
        <v>#N/A</v>
      </c>
      <c r="O409" t="e" cm="1">
        <f t="array" ref="O409">_xlfn.IFS(COUNTIF('Survey Data'!J409:P409,"Yes")&gt;1,4,'Survey Data'!P409="Yes",1,'Survey Data'!L409="Yes",2,'Survey Data'!M409="Yes",3,'Survey Data'!J409="Yes",4,'Survey Data'!K409="Yes",4,'Survey Data'!N409="Yes",4)</f>
        <v>#N/A</v>
      </c>
      <c r="P409" t="e">
        <f t="shared" ca="1" si="50"/>
        <v>#N/A</v>
      </c>
      <c r="Q409">
        <f t="shared" ca="1" si="51"/>
        <v>1</v>
      </c>
      <c r="R409" t="b">
        <f t="shared" ca="1" si="52"/>
        <v>1</v>
      </c>
      <c r="S409" t="str">
        <f t="shared" ca="1" si="53"/>
        <v/>
      </c>
      <c r="T409" t="e">
        <f ca="1">_xlfn.XLOOKUP(P409,'Depression Treatment'!A$2:A$33,'Depression Treatment'!I$2:I$33,0)*S409</f>
        <v>#N/A</v>
      </c>
      <c r="U409">
        <f>IF(LEFT('Survey Data'!I409,8)="Employed",1,0)</f>
        <v>0</v>
      </c>
      <c r="V409" s="33" t="e">
        <f ca="1">S409*(U409*(T409*VLOOKUP(N409,'Depression Treatment'!F$38:I$41,3,FALSE)+(1-T409)*VLOOKUP(N409,'Depression Treatment'!F$38:I$41,4,FALSE))+(1-U409)*(T409*VLOOKUP(N409,'Depression Treatment'!F$43:I$46,3,FALSE)+(1-T409)*VLOOKUP(N409,'Depression Treatment'!F$43:I$46,4,FALSE)))</f>
        <v>#VALUE!</v>
      </c>
      <c r="W409" s="33">
        <f t="shared" ca="1" si="54"/>
        <v>0</v>
      </c>
    </row>
    <row r="410" spans="1:23" x14ac:dyDescent="0.3">
      <c r="A410">
        <f t="shared" si="55"/>
        <v>408</v>
      </c>
      <c r="B410" s="15" t="str">
        <f ca="1">_xlfn.XLOOKUP(OFFSET('Survey Data'!$A$2,A410,0),Key!A$2:A$5,Key!B$2:B$5,"")</f>
        <v/>
      </c>
      <c r="C410" s="15">
        <f ca="1">_xlfn.XLOOKUP(OFFSET('Survey Data'!B$2,$A410,0),Key!$D$2:$D$6,Key!$E$2:$E$6,-25)</f>
        <v>-25</v>
      </c>
      <c r="D410" s="15">
        <f ca="1">_xlfn.XLOOKUP(OFFSET('Survey Data'!C$2,$A410,0),Key!$D$2:$D$6,Key!$E$2:$E$6,-25)</f>
        <v>-25</v>
      </c>
      <c r="E410" s="15">
        <f ca="1">_xlfn.XLOOKUP(OFFSET('Survey Data'!D$2,$A410,0),Key!$D$2:$D$6,Key!$E$2:$E$6,-25)</f>
        <v>-25</v>
      </c>
      <c r="F410" s="15">
        <f ca="1">_xlfn.XLOOKUP(OFFSET('Survey Data'!E$2,$A410,0),Key!$D$2:$D$6,Key!$E$2:$E$6,-25)</f>
        <v>-25</v>
      </c>
      <c r="G410" s="15">
        <f ca="1">_xlfn.XLOOKUP(OFFSET('Survey Data'!F$2,$A410,0),Key!$D$2:$D$6,Key!$E$2:$E$6,-25)</f>
        <v>-25</v>
      </c>
      <c r="H410" s="15">
        <f ca="1">_xlfn.XLOOKUP(OFFSET('Survey Data'!G$2,$A410,0),Key!$D$2:$D$6,Key!$E$2:$E$6,-25)</f>
        <v>-25</v>
      </c>
      <c r="I410" s="15">
        <f ca="1">OFFSET('Survey Data'!$H$2,A410,0)</f>
        <v>0</v>
      </c>
      <c r="J410" s="15" t="str">
        <f ca="1">_xlfn.XLOOKUP(OFFSET('Survey Data'!$R$2,A410,0),Key!$G$2:$G$3,Key!$H$2:$H$3,"")</f>
        <v/>
      </c>
      <c r="L410">
        <f t="shared" ca="1" si="48"/>
        <v>-150</v>
      </c>
      <c r="M410">
        <f t="shared" ca="1" si="49"/>
        <v>0</v>
      </c>
      <c r="N410" t="e">
        <f ca="1">VLOOKUP(M410,Key!J$2:K$101,2,FALSE)</f>
        <v>#N/A</v>
      </c>
      <c r="O410" t="e" cm="1">
        <f t="array" ref="O410">_xlfn.IFS(COUNTIF('Survey Data'!J410:P410,"Yes")&gt;1,4,'Survey Data'!P410="Yes",1,'Survey Data'!L410="Yes",2,'Survey Data'!M410="Yes",3,'Survey Data'!J410="Yes",4,'Survey Data'!K410="Yes",4,'Survey Data'!N410="Yes",4)</f>
        <v>#N/A</v>
      </c>
      <c r="P410" t="e">
        <f t="shared" ca="1" si="50"/>
        <v>#N/A</v>
      </c>
      <c r="Q410">
        <f t="shared" ca="1" si="51"/>
        <v>1</v>
      </c>
      <c r="R410" t="b">
        <f t="shared" ca="1" si="52"/>
        <v>1</v>
      </c>
      <c r="S410" t="str">
        <f t="shared" ca="1" si="53"/>
        <v/>
      </c>
      <c r="T410" t="e">
        <f ca="1">_xlfn.XLOOKUP(P410,'Depression Treatment'!A$2:A$33,'Depression Treatment'!I$2:I$33,0)*S410</f>
        <v>#N/A</v>
      </c>
      <c r="U410">
        <f>IF(LEFT('Survey Data'!I410,8)="Employed",1,0)</f>
        <v>0</v>
      </c>
      <c r="V410" s="33" t="e">
        <f ca="1">S410*(U410*(T410*VLOOKUP(N410,'Depression Treatment'!F$38:I$41,3,FALSE)+(1-T410)*VLOOKUP(N410,'Depression Treatment'!F$38:I$41,4,FALSE))+(1-U410)*(T410*VLOOKUP(N410,'Depression Treatment'!F$43:I$46,3,FALSE)+(1-T410)*VLOOKUP(N410,'Depression Treatment'!F$43:I$46,4,FALSE)))</f>
        <v>#VALUE!</v>
      </c>
      <c r="W410" s="33">
        <f t="shared" ca="1" si="54"/>
        <v>0</v>
      </c>
    </row>
    <row r="411" spans="1:23" x14ac:dyDescent="0.3">
      <c r="A411">
        <f t="shared" si="55"/>
        <v>409</v>
      </c>
      <c r="B411" s="15" t="str">
        <f ca="1">_xlfn.XLOOKUP(OFFSET('Survey Data'!$A$2,A411,0),Key!A$2:A$5,Key!B$2:B$5,"")</f>
        <v/>
      </c>
      <c r="C411" s="15">
        <f ca="1">_xlfn.XLOOKUP(OFFSET('Survey Data'!B$2,$A411,0),Key!$D$2:$D$6,Key!$E$2:$E$6,-25)</f>
        <v>-25</v>
      </c>
      <c r="D411" s="15">
        <f ca="1">_xlfn.XLOOKUP(OFFSET('Survey Data'!C$2,$A411,0),Key!$D$2:$D$6,Key!$E$2:$E$6,-25)</f>
        <v>-25</v>
      </c>
      <c r="E411" s="15">
        <f ca="1">_xlfn.XLOOKUP(OFFSET('Survey Data'!D$2,$A411,0),Key!$D$2:$D$6,Key!$E$2:$E$6,-25)</f>
        <v>-25</v>
      </c>
      <c r="F411" s="15">
        <f ca="1">_xlfn.XLOOKUP(OFFSET('Survey Data'!E$2,$A411,0),Key!$D$2:$D$6,Key!$E$2:$E$6,-25)</f>
        <v>-25</v>
      </c>
      <c r="G411" s="15">
        <f ca="1">_xlfn.XLOOKUP(OFFSET('Survey Data'!F$2,$A411,0),Key!$D$2:$D$6,Key!$E$2:$E$6,-25)</f>
        <v>-25</v>
      </c>
      <c r="H411" s="15">
        <f ca="1">_xlfn.XLOOKUP(OFFSET('Survey Data'!G$2,$A411,0),Key!$D$2:$D$6,Key!$E$2:$E$6,-25)</f>
        <v>-25</v>
      </c>
      <c r="I411" s="15">
        <f ca="1">OFFSET('Survey Data'!$H$2,A411,0)</f>
        <v>0</v>
      </c>
      <c r="J411" s="15" t="str">
        <f ca="1">_xlfn.XLOOKUP(OFFSET('Survey Data'!$R$2,A411,0),Key!$G$2:$G$3,Key!$H$2:$H$3,"")</f>
        <v/>
      </c>
      <c r="L411">
        <f t="shared" ca="1" si="48"/>
        <v>-150</v>
      </c>
      <c r="M411">
        <f t="shared" ca="1" si="49"/>
        <v>0</v>
      </c>
      <c r="N411" t="e">
        <f ca="1">VLOOKUP(M411,Key!J$2:K$101,2,FALSE)</f>
        <v>#N/A</v>
      </c>
      <c r="O411" t="e" cm="1">
        <f t="array" ref="O411">_xlfn.IFS(COUNTIF('Survey Data'!J411:P411,"Yes")&gt;1,4,'Survey Data'!P411="Yes",1,'Survey Data'!L411="Yes",2,'Survey Data'!M411="Yes",3,'Survey Data'!J411="Yes",4,'Survey Data'!K411="Yes",4,'Survey Data'!N411="Yes",4)</f>
        <v>#N/A</v>
      </c>
      <c r="P411" t="e">
        <f t="shared" ca="1" si="50"/>
        <v>#N/A</v>
      </c>
      <c r="Q411">
        <f t="shared" ca="1" si="51"/>
        <v>1</v>
      </c>
      <c r="R411" t="b">
        <f t="shared" ca="1" si="52"/>
        <v>1</v>
      </c>
      <c r="S411" t="str">
        <f t="shared" ca="1" si="53"/>
        <v/>
      </c>
      <c r="T411" t="e">
        <f ca="1">_xlfn.XLOOKUP(P411,'Depression Treatment'!A$2:A$33,'Depression Treatment'!I$2:I$33,0)*S411</f>
        <v>#N/A</v>
      </c>
      <c r="U411">
        <f>IF(LEFT('Survey Data'!I411,8)="Employed",1,0)</f>
        <v>0</v>
      </c>
      <c r="V411" s="33" t="e">
        <f ca="1">S411*(U411*(T411*VLOOKUP(N411,'Depression Treatment'!F$38:I$41,3,FALSE)+(1-T411)*VLOOKUP(N411,'Depression Treatment'!F$38:I$41,4,FALSE))+(1-U411)*(T411*VLOOKUP(N411,'Depression Treatment'!F$43:I$46,3,FALSE)+(1-T411)*VLOOKUP(N411,'Depression Treatment'!F$43:I$46,4,FALSE)))</f>
        <v>#VALUE!</v>
      </c>
      <c r="W411" s="33">
        <f t="shared" ca="1" si="54"/>
        <v>0</v>
      </c>
    </row>
    <row r="412" spans="1:23" x14ac:dyDescent="0.3">
      <c r="A412">
        <f t="shared" si="55"/>
        <v>410</v>
      </c>
      <c r="B412" s="15" t="str">
        <f ca="1">_xlfn.XLOOKUP(OFFSET('Survey Data'!$A$2,A412,0),Key!A$2:A$5,Key!B$2:B$5,"")</f>
        <v/>
      </c>
      <c r="C412" s="15">
        <f ca="1">_xlfn.XLOOKUP(OFFSET('Survey Data'!B$2,$A412,0),Key!$D$2:$D$6,Key!$E$2:$E$6,-25)</f>
        <v>-25</v>
      </c>
      <c r="D412" s="15">
        <f ca="1">_xlfn.XLOOKUP(OFFSET('Survey Data'!C$2,$A412,0),Key!$D$2:$D$6,Key!$E$2:$E$6,-25)</f>
        <v>-25</v>
      </c>
      <c r="E412" s="15">
        <f ca="1">_xlfn.XLOOKUP(OFFSET('Survey Data'!D$2,$A412,0),Key!$D$2:$D$6,Key!$E$2:$E$6,-25)</f>
        <v>-25</v>
      </c>
      <c r="F412" s="15">
        <f ca="1">_xlfn.XLOOKUP(OFFSET('Survey Data'!E$2,$A412,0),Key!$D$2:$D$6,Key!$E$2:$E$6,-25)</f>
        <v>-25</v>
      </c>
      <c r="G412" s="15">
        <f ca="1">_xlfn.XLOOKUP(OFFSET('Survey Data'!F$2,$A412,0),Key!$D$2:$D$6,Key!$E$2:$E$6,-25)</f>
        <v>-25</v>
      </c>
      <c r="H412" s="15">
        <f ca="1">_xlfn.XLOOKUP(OFFSET('Survey Data'!G$2,$A412,0),Key!$D$2:$D$6,Key!$E$2:$E$6,-25)</f>
        <v>-25</v>
      </c>
      <c r="I412" s="15">
        <f ca="1">OFFSET('Survey Data'!$H$2,A412,0)</f>
        <v>0</v>
      </c>
      <c r="J412" s="15" t="str">
        <f ca="1">_xlfn.XLOOKUP(OFFSET('Survey Data'!$R$2,A412,0),Key!$G$2:$G$3,Key!$H$2:$H$3,"")</f>
        <v/>
      </c>
      <c r="L412">
        <f t="shared" ca="1" si="48"/>
        <v>-150</v>
      </c>
      <c r="M412">
        <f t="shared" ca="1" si="49"/>
        <v>0</v>
      </c>
      <c r="N412" t="e">
        <f ca="1">VLOOKUP(M412,Key!J$2:K$101,2,FALSE)</f>
        <v>#N/A</v>
      </c>
      <c r="O412" t="e" cm="1">
        <f t="array" ref="O412">_xlfn.IFS(COUNTIF('Survey Data'!J412:P412,"Yes")&gt;1,4,'Survey Data'!P412="Yes",1,'Survey Data'!L412="Yes",2,'Survey Data'!M412="Yes",3,'Survey Data'!J412="Yes",4,'Survey Data'!K412="Yes",4,'Survey Data'!N412="Yes",4)</f>
        <v>#N/A</v>
      </c>
      <c r="P412" t="e">
        <f t="shared" ca="1" si="50"/>
        <v>#N/A</v>
      </c>
      <c r="Q412">
        <f t="shared" ca="1" si="51"/>
        <v>1</v>
      </c>
      <c r="R412" t="b">
        <f t="shared" ca="1" si="52"/>
        <v>1</v>
      </c>
      <c r="S412" t="str">
        <f t="shared" ca="1" si="53"/>
        <v/>
      </c>
      <c r="T412" t="e">
        <f ca="1">_xlfn.XLOOKUP(P412,'Depression Treatment'!A$2:A$33,'Depression Treatment'!I$2:I$33,0)*S412</f>
        <v>#N/A</v>
      </c>
      <c r="U412">
        <f>IF(LEFT('Survey Data'!I412,8)="Employed",1,0)</f>
        <v>0</v>
      </c>
      <c r="V412" s="33" t="e">
        <f ca="1">S412*(U412*(T412*VLOOKUP(N412,'Depression Treatment'!F$38:I$41,3,FALSE)+(1-T412)*VLOOKUP(N412,'Depression Treatment'!F$38:I$41,4,FALSE))+(1-U412)*(T412*VLOOKUP(N412,'Depression Treatment'!F$43:I$46,3,FALSE)+(1-T412)*VLOOKUP(N412,'Depression Treatment'!F$43:I$46,4,FALSE)))</f>
        <v>#VALUE!</v>
      </c>
      <c r="W412" s="33">
        <f t="shared" ca="1" si="54"/>
        <v>0</v>
      </c>
    </row>
    <row r="413" spans="1:23" x14ac:dyDescent="0.3">
      <c r="A413">
        <f t="shared" si="55"/>
        <v>411</v>
      </c>
      <c r="B413" s="15" t="str">
        <f ca="1">_xlfn.XLOOKUP(OFFSET('Survey Data'!$A$2,A413,0),Key!A$2:A$5,Key!B$2:B$5,"")</f>
        <v/>
      </c>
      <c r="C413" s="15">
        <f ca="1">_xlfn.XLOOKUP(OFFSET('Survey Data'!B$2,$A413,0),Key!$D$2:$D$6,Key!$E$2:$E$6,-25)</f>
        <v>-25</v>
      </c>
      <c r="D413" s="15">
        <f ca="1">_xlfn.XLOOKUP(OFFSET('Survey Data'!C$2,$A413,0),Key!$D$2:$D$6,Key!$E$2:$E$6,-25)</f>
        <v>-25</v>
      </c>
      <c r="E413" s="15">
        <f ca="1">_xlfn.XLOOKUP(OFFSET('Survey Data'!D$2,$A413,0),Key!$D$2:$D$6,Key!$E$2:$E$6,-25)</f>
        <v>-25</v>
      </c>
      <c r="F413" s="15">
        <f ca="1">_xlfn.XLOOKUP(OFFSET('Survey Data'!E$2,$A413,0),Key!$D$2:$D$6,Key!$E$2:$E$6,-25)</f>
        <v>-25</v>
      </c>
      <c r="G413" s="15">
        <f ca="1">_xlfn.XLOOKUP(OFFSET('Survey Data'!F$2,$A413,0),Key!$D$2:$D$6,Key!$E$2:$E$6,-25)</f>
        <v>-25</v>
      </c>
      <c r="H413" s="15">
        <f ca="1">_xlfn.XLOOKUP(OFFSET('Survey Data'!G$2,$A413,0),Key!$D$2:$D$6,Key!$E$2:$E$6,-25)</f>
        <v>-25</v>
      </c>
      <c r="I413" s="15">
        <f ca="1">OFFSET('Survey Data'!$H$2,A413,0)</f>
        <v>0</v>
      </c>
      <c r="J413" s="15" t="str">
        <f ca="1">_xlfn.XLOOKUP(OFFSET('Survey Data'!$R$2,A413,0),Key!$G$2:$G$3,Key!$H$2:$H$3,"")</f>
        <v/>
      </c>
      <c r="L413">
        <f t="shared" ca="1" si="48"/>
        <v>-150</v>
      </c>
      <c r="M413">
        <f t="shared" ca="1" si="49"/>
        <v>0</v>
      </c>
      <c r="N413" t="e">
        <f ca="1">VLOOKUP(M413,Key!J$2:K$101,2,FALSE)</f>
        <v>#N/A</v>
      </c>
      <c r="O413" t="e" cm="1">
        <f t="array" ref="O413">_xlfn.IFS(COUNTIF('Survey Data'!J413:P413,"Yes")&gt;1,4,'Survey Data'!P413="Yes",1,'Survey Data'!L413="Yes",2,'Survey Data'!M413="Yes",3,'Survey Data'!J413="Yes",4,'Survey Data'!K413="Yes",4,'Survey Data'!N413="Yes",4)</f>
        <v>#N/A</v>
      </c>
      <c r="P413" t="e">
        <f t="shared" ca="1" si="50"/>
        <v>#N/A</v>
      </c>
      <c r="Q413">
        <f t="shared" ca="1" si="51"/>
        <v>1</v>
      </c>
      <c r="R413" t="b">
        <f t="shared" ca="1" si="52"/>
        <v>1</v>
      </c>
      <c r="S413" t="str">
        <f t="shared" ca="1" si="53"/>
        <v/>
      </c>
      <c r="T413" t="e">
        <f ca="1">_xlfn.XLOOKUP(P413,'Depression Treatment'!A$2:A$33,'Depression Treatment'!I$2:I$33,0)*S413</f>
        <v>#N/A</v>
      </c>
      <c r="U413">
        <f>IF(LEFT('Survey Data'!I413,8)="Employed",1,0)</f>
        <v>0</v>
      </c>
      <c r="V413" s="33" t="e">
        <f ca="1">S413*(U413*(T413*VLOOKUP(N413,'Depression Treatment'!F$38:I$41,3,FALSE)+(1-T413)*VLOOKUP(N413,'Depression Treatment'!F$38:I$41,4,FALSE))+(1-U413)*(T413*VLOOKUP(N413,'Depression Treatment'!F$43:I$46,3,FALSE)+(1-T413)*VLOOKUP(N413,'Depression Treatment'!F$43:I$46,4,FALSE)))</f>
        <v>#VALUE!</v>
      </c>
      <c r="W413" s="33">
        <f t="shared" ca="1" si="54"/>
        <v>0</v>
      </c>
    </row>
    <row r="414" spans="1:23" x14ac:dyDescent="0.3">
      <c r="A414">
        <f t="shared" si="55"/>
        <v>412</v>
      </c>
      <c r="B414" s="15" t="str">
        <f ca="1">_xlfn.XLOOKUP(OFFSET('Survey Data'!$A$2,A414,0),Key!A$2:A$5,Key!B$2:B$5,"")</f>
        <v/>
      </c>
      <c r="C414" s="15">
        <f ca="1">_xlfn.XLOOKUP(OFFSET('Survey Data'!B$2,$A414,0),Key!$D$2:$D$6,Key!$E$2:$E$6,-25)</f>
        <v>-25</v>
      </c>
      <c r="D414" s="15">
        <f ca="1">_xlfn.XLOOKUP(OFFSET('Survey Data'!C$2,$A414,0),Key!$D$2:$D$6,Key!$E$2:$E$6,-25)</f>
        <v>-25</v>
      </c>
      <c r="E414" s="15">
        <f ca="1">_xlfn.XLOOKUP(OFFSET('Survey Data'!D$2,$A414,0),Key!$D$2:$D$6,Key!$E$2:$E$6,-25)</f>
        <v>-25</v>
      </c>
      <c r="F414" s="15">
        <f ca="1">_xlfn.XLOOKUP(OFFSET('Survey Data'!E$2,$A414,0),Key!$D$2:$D$6,Key!$E$2:$E$6,-25)</f>
        <v>-25</v>
      </c>
      <c r="G414" s="15">
        <f ca="1">_xlfn.XLOOKUP(OFFSET('Survey Data'!F$2,$A414,0),Key!$D$2:$D$6,Key!$E$2:$E$6,-25)</f>
        <v>-25</v>
      </c>
      <c r="H414" s="15">
        <f ca="1">_xlfn.XLOOKUP(OFFSET('Survey Data'!G$2,$A414,0),Key!$D$2:$D$6,Key!$E$2:$E$6,-25)</f>
        <v>-25</v>
      </c>
      <c r="I414" s="15">
        <f ca="1">OFFSET('Survey Data'!$H$2,A414,0)</f>
        <v>0</v>
      </c>
      <c r="J414" s="15" t="str">
        <f ca="1">_xlfn.XLOOKUP(OFFSET('Survey Data'!$R$2,A414,0),Key!$G$2:$G$3,Key!$H$2:$H$3,"")</f>
        <v/>
      </c>
      <c r="L414">
        <f t="shared" ca="1" si="48"/>
        <v>-150</v>
      </c>
      <c r="M414">
        <f t="shared" ca="1" si="49"/>
        <v>0</v>
      </c>
      <c r="N414" t="e">
        <f ca="1">VLOOKUP(M414,Key!J$2:K$101,2,FALSE)</f>
        <v>#N/A</v>
      </c>
      <c r="O414" t="e" cm="1">
        <f t="array" ref="O414">_xlfn.IFS(COUNTIF('Survey Data'!J414:P414,"Yes")&gt;1,4,'Survey Data'!P414="Yes",1,'Survey Data'!L414="Yes",2,'Survey Data'!M414="Yes",3,'Survey Data'!J414="Yes",4,'Survey Data'!K414="Yes",4,'Survey Data'!N414="Yes",4)</f>
        <v>#N/A</v>
      </c>
      <c r="P414" t="e">
        <f t="shared" ca="1" si="50"/>
        <v>#N/A</v>
      </c>
      <c r="Q414">
        <f t="shared" ca="1" si="51"/>
        <v>1</v>
      </c>
      <c r="R414" t="b">
        <f t="shared" ca="1" si="52"/>
        <v>1</v>
      </c>
      <c r="S414" t="str">
        <f t="shared" ca="1" si="53"/>
        <v/>
      </c>
      <c r="T414" t="e">
        <f ca="1">_xlfn.XLOOKUP(P414,'Depression Treatment'!A$2:A$33,'Depression Treatment'!I$2:I$33,0)*S414</f>
        <v>#N/A</v>
      </c>
      <c r="U414">
        <f>IF(LEFT('Survey Data'!I414,8)="Employed",1,0)</f>
        <v>0</v>
      </c>
      <c r="V414" s="33" t="e">
        <f ca="1">S414*(U414*(T414*VLOOKUP(N414,'Depression Treatment'!F$38:I$41,3,FALSE)+(1-T414)*VLOOKUP(N414,'Depression Treatment'!F$38:I$41,4,FALSE))+(1-U414)*(T414*VLOOKUP(N414,'Depression Treatment'!F$43:I$46,3,FALSE)+(1-T414)*VLOOKUP(N414,'Depression Treatment'!F$43:I$46,4,FALSE)))</f>
        <v>#VALUE!</v>
      </c>
      <c r="W414" s="33">
        <f t="shared" ca="1" si="54"/>
        <v>0</v>
      </c>
    </row>
    <row r="415" spans="1:23" x14ac:dyDescent="0.3">
      <c r="A415">
        <f t="shared" si="55"/>
        <v>413</v>
      </c>
      <c r="B415" s="15" t="str">
        <f ca="1">_xlfn.XLOOKUP(OFFSET('Survey Data'!$A$2,A415,0),Key!A$2:A$5,Key!B$2:B$5,"")</f>
        <v/>
      </c>
      <c r="C415" s="15">
        <f ca="1">_xlfn.XLOOKUP(OFFSET('Survey Data'!B$2,$A415,0),Key!$D$2:$D$6,Key!$E$2:$E$6,-25)</f>
        <v>-25</v>
      </c>
      <c r="D415" s="15">
        <f ca="1">_xlfn.XLOOKUP(OFFSET('Survey Data'!C$2,$A415,0),Key!$D$2:$D$6,Key!$E$2:$E$6,-25)</f>
        <v>-25</v>
      </c>
      <c r="E415" s="15">
        <f ca="1">_xlfn.XLOOKUP(OFFSET('Survey Data'!D$2,$A415,0),Key!$D$2:$D$6,Key!$E$2:$E$6,-25)</f>
        <v>-25</v>
      </c>
      <c r="F415" s="15">
        <f ca="1">_xlfn.XLOOKUP(OFFSET('Survey Data'!E$2,$A415,0),Key!$D$2:$D$6,Key!$E$2:$E$6,-25)</f>
        <v>-25</v>
      </c>
      <c r="G415" s="15">
        <f ca="1">_xlfn.XLOOKUP(OFFSET('Survey Data'!F$2,$A415,0),Key!$D$2:$D$6,Key!$E$2:$E$6,-25)</f>
        <v>-25</v>
      </c>
      <c r="H415" s="15">
        <f ca="1">_xlfn.XLOOKUP(OFFSET('Survey Data'!G$2,$A415,0),Key!$D$2:$D$6,Key!$E$2:$E$6,-25)</f>
        <v>-25</v>
      </c>
      <c r="I415" s="15">
        <f ca="1">OFFSET('Survey Data'!$H$2,A415,0)</f>
        <v>0</v>
      </c>
      <c r="J415" s="15" t="str">
        <f ca="1">_xlfn.XLOOKUP(OFFSET('Survey Data'!$R$2,A415,0),Key!$G$2:$G$3,Key!$H$2:$H$3,"")</f>
        <v/>
      </c>
      <c r="L415">
        <f t="shared" ca="1" si="48"/>
        <v>-150</v>
      </c>
      <c r="M415">
        <f t="shared" ca="1" si="49"/>
        <v>0</v>
      </c>
      <c r="N415" t="e">
        <f ca="1">VLOOKUP(M415,Key!J$2:K$101,2,FALSE)</f>
        <v>#N/A</v>
      </c>
      <c r="O415" t="e" cm="1">
        <f t="array" ref="O415">_xlfn.IFS(COUNTIF('Survey Data'!J415:P415,"Yes")&gt;1,4,'Survey Data'!P415="Yes",1,'Survey Data'!L415="Yes",2,'Survey Data'!M415="Yes",3,'Survey Data'!J415="Yes",4,'Survey Data'!K415="Yes",4,'Survey Data'!N415="Yes",4)</f>
        <v>#N/A</v>
      </c>
      <c r="P415" t="e">
        <f t="shared" ca="1" si="50"/>
        <v>#N/A</v>
      </c>
      <c r="Q415">
        <f t="shared" ca="1" si="51"/>
        <v>1</v>
      </c>
      <c r="R415" t="b">
        <f t="shared" ca="1" si="52"/>
        <v>1</v>
      </c>
      <c r="S415" t="str">
        <f t="shared" ca="1" si="53"/>
        <v/>
      </c>
      <c r="T415" t="e">
        <f ca="1">_xlfn.XLOOKUP(P415,'Depression Treatment'!A$2:A$33,'Depression Treatment'!I$2:I$33,0)*S415</f>
        <v>#N/A</v>
      </c>
      <c r="U415">
        <f>IF(LEFT('Survey Data'!I415,8)="Employed",1,0)</f>
        <v>0</v>
      </c>
      <c r="V415" s="33" t="e">
        <f ca="1">S415*(U415*(T415*VLOOKUP(N415,'Depression Treatment'!F$38:I$41,3,FALSE)+(1-T415)*VLOOKUP(N415,'Depression Treatment'!F$38:I$41,4,FALSE))+(1-U415)*(T415*VLOOKUP(N415,'Depression Treatment'!F$43:I$46,3,FALSE)+(1-T415)*VLOOKUP(N415,'Depression Treatment'!F$43:I$46,4,FALSE)))</f>
        <v>#VALUE!</v>
      </c>
      <c r="W415" s="33">
        <f t="shared" ca="1" si="54"/>
        <v>0</v>
      </c>
    </row>
    <row r="416" spans="1:23" x14ac:dyDescent="0.3">
      <c r="A416">
        <f t="shared" si="55"/>
        <v>414</v>
      </c>
      <c r="B416" s="15" t="str">
        <f ca="1">_xlfn.XLOOKUP(OFFSET('Survey Data'!$A$2,A416,0),Key!A$2:A$5,Key!B$2:B$5,"")</f>
        <v/>
      </c>
      <c r="C416" s="15">
        <f ca="1">_xlfn.XLOOKUP(OFFSET('Survey Data'!B$2,$A416,0),Key!$D$2:$D$6,Key!$E$2:$E$6,-25)</f>
        <v>-25</v>
      </c>
      <c r="D416" s="15">
        <f ca="1">_xlfn.XLOOKUP(OFFSET('Survey Data'!C$2,$A416,0),Key!$D$2:$D$6,Key!$E$2:$E$6,-25)</f>
        <v>-25</v>
      </c>
      <c r="E416" s="15">
        <f ca="1">_xlfn.XLOOKUP(OFFSET('Survey Data'!D$2,$A416,0),Key!$D$2:$D$6,Key!$E$2:$E$6,-25)</f>
        <v>-25</v>
      </c>
      <c r="F416" s="15">
        <f ca="1">_xlfn.XLOOKUP(OFFSET('Survey Data'!E$2,$A416,0),Key!$D$2:$D$6,Key!$E$2:$E$6,-25)</f>
        <v>-25</v>
      </c>
      <c r="G416" s="15">
        <f ca="1">_xlfn.XLOOKUP(OFFSET('Survey Data'!F$2,$A416,0),Key!$D$2:$D$6,Key!$E$2:$E$6,-25)</f>
        <v>-25</v>
      </c>
      <c r="H416" s="15">
        <f ca="1">_xlfn.XLOOKUP(OFFSET('Survey Data'!G$2,$A416,0),Key!$D$2:$D$6,Key!$E$2:$E$6,-25)</f>
        <v>-25</v>
      </c>
      <c r="I416" s="15">
        <f ca="1">OFFSET('Survey Data'!$H$2,A416,0)</f>
        <v>0</v>
      </c>
      <c r="J416" s="15" t="str">
        <f ca="1">_xlfn.XLOOKUP(OFFSET('Survey Data'!$R$2,A416,0),Key!$G$2:$G$3,Key!$H$2:$H$3,"")</f>
        <v/>
      </c>
      <c r="L416">
        <f t="shared" ca="1" si="48"/>
        <v>-150</v>
      </c>
      <c r="M416">
        <f t="shared" ca="1" si="49"/>
        <v>0</v>
      </c>
      <c r="N416" t="e">
        <f ca="1">VLOOKUP(M416,Key!J$2:K$101,2,FALSE)</f>
        <v>#N/A</v>
      </c>
      <c r="O416" t="e" cm="1">
        <f t="array" ref="O416">_xlfn.IFS(COUNTIF('Survey Data'!J416:P416,"Yes")&gt;1,4,'Survey Data'!P416="Yes",1,'Survey Data'!L416="Yes",2,'Survey Data'!M416="Yes",3,'Survey Data'!J416="Yes",4,'Survey Data'!K416="Yes",4,'Survey Data'!N416="Yes",4)</f>
        <v>#N/A</v>
      </c>
      <c r="P416" t="e">
        <f t="shared" ca="1" si="50"/>
        <v>#N/A</v>
      </c>
      <c r="Q416">
        <f t="shared" ca="1" si="51"/>
        <v>1</v>
      </c>
      <c r="R416" t="b">
        <f t="shared" ca="1" si="52"/>
        <v>1</v>
      </c>
      <c r="S416" t="str">
        <f t="shared" ca="1" si="53"/>
        <v/>
      </c>
      <c r="T416" t="e">
        <f ca="1">_xlfn.XLOOKUP(P416,'Depression Treatment'!A$2:A$33,'Depression Treatment'!I$2:I$33,0)*S416</f>
        <v>#N/A</v>
      </c>
      <c r="U416">
        <f>IF(LEFT('Survey Data'!I416,8)="Employed",1,0)</f>
        <v>0</v>
      </c>
      <c r="V416" s="33" t="e">
        <f ca="1">S416*(U416*(T416*VLOOKUP(N416,'Depression Treatment'!F$38:I$41,3,FALSE)+(1-T416)*VLOOKUP(N416,'Depression Treatment'!F$38:I$41,4,FALSE))+(1-U416)*(T416*VLOOKUP(N416,'Depression Treatment'!F$43:I$46,3,FALSE)+(1-T416)*VLOOKUP(N416,'Depression Treatment'!F$43:I$46,4,FALSE)))</f>
        <v>#VALUE!</v>
      </c>
      <c r="W416" s="33">
        <f t="shared" ca="1" si="54"/>
        <v>0</v>
      </c>
    </row>
    <row r="417" spans="1:23" x14ac:dyDescent="0.3">
      <c r="A417">
        <f t="shared" si="55"/>
        <v>415</v>
      </c>
      <c r="B417" s="15" t="str">
        <f ca="1">_xlfn.XLOOKUP(OFFSET('Survey Data'!$A$2,A417,0),Key!A$2:A$5,Key!B$2:B$5,"")</f>
        <v/>
      </c>
      <c r="C417" s="15">
        <f ca="1">_xlfn.XLOOKUP(OFFSET('Survey Data'!B$2,$A417,0),Key!$D$2:$D$6,Key!$E$2:$E$6,-25)</f>
        <v>-25</v>
      </c>
      <c r="D417" s="15">
        <f ca="1">_xlfn.XLOOKUP(OFFSET('Survey Data'!C$2,$A417,0),Key!$D$2:$D$6,Key!$E$2:$E$6,-25)</f>
        <v>-25</v>
      </c>
      <c r="E417" s="15">
        <f ca="1">_xlfn.XLOOKUP(OFFSET('Survey Data'!D$2,$A417,0),Key!$D$2:$D$6,Key!$E$2:$E$6,-25)</f>
        <v>-25</v>
      </c>
      <c r="F417" s="15">
        <f ca="1">_xlfn.XLOOKUP(OFFSET('Survey Data'!E$2,$A417,0),Key!$D$2:$D$6,Key!$E$2:$E$6,-25)</f>
        <v>-25</v>
      </c>
      <c r="G417" s="15">
        <f ca="1">_xlfn.XLOOKUP(OFFSET('Survey Data'!F$2,$A417,0),Key!$D$2:$D$6,Key!$E$2:$E$6,-25)</f>
        <v>-25</v>
      </c>
      <c r="H417" s="15">
        <f ca="1">_xlfn.XLOOKUP(OFFSET('Survey Data'!G$2,$A417,0),Key!$D$2:$D$6,Key!$E$2:$E$6,-25)</f>
        <v>-25</v>
      </c>
      <c r="I417" s="15">
        <f ca="1">OFFSET('Survey Data'!$H$2,A417,0)</f>
        <v>0</v>
      </c>
      <c r="J417" s="15" t="str">
        <f ca="1">_xlfn.XLOOKUP(OFFSET('Survey Data'!$R$2,A417,0),Key!$G$2:$G$3,Key!$H$2:$H$3,"")</f>
        <v/>
      </c>
      <c r="L417">
        <f t="shared" ca="1" si="48"/>
        <v>-150</v>
      </c>
      <c r="M417">
        <f t="shared" ca="1" si="49"/>
        <v>0</v>
      </c>
      <c r="N417" t="e">
        <f ca="1">VLOOKUP(M417,Key!J$2:K$101,2,FALSE)</f>
        <v>#N/A</v>
      </c>
      <c r="O417" t="e" cm="1">
        <f t="array" ref="O417">_xlfn.IFS(COUNTIF('Survey Data'!J417:P417,"Yes")&gt;1,4,'Survey Data'!P417="Yes",1,'Survey Data'!L417="Yes",2,'Survey Data'!M417="Yes",3,'Survey Data'!J417="Yes",4,'Survey Data'!K417="Yes",4,'Survey Data'!N417="Yes",4)</f>
        <v>#N/A</v>
      </c>
      <c r="P417" t="e">
        <f t="shared" ca="1" si="50"/>
        <v>#N/A</v>
      </c>
      <c r="Q417">
        <f t="shared" ca="1" si="51"/>
        <v>1</v>
      </c>
      <c r="R417" t="b">
        <f t="shared" ca="1" si="52"/>
        <v>1</v>
      </c>
      <c r="S417" t="str">
        <f t="shared" ca="1" si="53"/>
        <v/>
      </c>
      <c r="T417" t="e">
        <f ca="1">_xlfn.XLOOKUP(P417,'Depression Treatment'!A$2:A$33,'Depression Treatment'!I$2:I$33,0)*S417</f>
        <v>#N/A</v>
      </c>
      <c r="U417">
        <f>IF(LEFT('Survey Data'!I417,8)="Employed",1,0)</f>
        <v>0</v>
      </c>
      <c r="V417" s="33" t="e">
        <f ca="1">S417*(U417*(T417*VLOOKUP(N417,'Depression Treatment'!F$38:I$41,3,FALSE)+(1-T417)*VLOOKUP(N417,'Depression Treatment'!F$38:I$41,4,FALSE))+(1-U417)*(T417*VLOOKUP(N417,'Depression Treatment'!F$43:I$46,3,FALSE)+(1-T417)*VLOOKUP(N417,'Depression Treatment'!F$43:I$46,4,FALSE)))</f>
        <v>#VALUE!</v>
      </c>
      <c r="W417" s="33">
        <f t="shared" ca="1" si="54"/>
        <v>0</v>
      </c>
    </row>
    <row r="418" spans="1:23" x14ac:dyDescent="0.3">
      <c r="A418">
        <f t="shared" si="55"/>
        <v>416</v>
      </c>
      <c r="B418" s="15" t="str">
        <f ca="1">_xlfn.XLOOKUP(OFFSET('Survey Data'!$A$2,A418,0),Key!A$2:A$5,Key!B$2:B$5,"")</f>
        <v/>
      </c>
      <c r="C418" s="15">
        <f ca="1">_xlfn.XLOOKUP(OFFSET('Survey Data'!B$2,$A418,0),Key!$D$2:$D$6,Key!$E$2:$E$6,-25)</f>
        <v>-25</v>
      </c>
      <c r="D418" s="15">
        <f ca="1">_xlfn.XLOOKUP(OFFSET('Survey Data'!C$2,$A418,0),Key!$D$2:$D$6,Key!$E$2:$E$6,-25)</f>
        <v>-25</v>
      </c>
      <c r="E418" s="15">
        <f ca="1">_xlfn.XLOOKUP(OFFSET('Survey Data'!D$2,$A418,0),Key!$D$2:$D$6,Key!$E$2:$E$6,-25)</f>
        <v>-25</v>
      </c>
      <c r="F418" s="15">
        <f ca="1">_xlfn.XLOOKUP(OFFSET('Survey Data'!E$2,$A418,0),Key!$D$2:$D$6,Key!$E$2:$E$6,-25)</f>
        <v>-25</v>
      </c>
      <c r="G418" s="15">
        <f ca="1">_xlfn.XLOOKUP(OFFSET('Survey Data'!F$2,$A418,0),Key!$D$2:$D$6,Key!$E$2:$E$6,-25)</f>
        <v>-25</v>
      </c>
      <c r="H418" s="15">
        <f ca="1">_xlfn.XLOOKUP(OFFSET('Survey Data'!G$2,$A418,0),Key!$D$2:$D$6,Key!$E$2:$E$6,-25)</f>
        <v>-25</v>
      </c>
      <c r="I418" s="15">
        <f ca="1">OFFSET('Survey Data'!$H$2,A418,0)</f>
        <v>0</v>
      </c>
      <c r="J418" s="15" t="str">
        <f ca="1">_xlfn.XLOOKUP(OFFSET('Survey Data'!$R$2,A418,0),Key!$G$2:$G$3,Key!$H$2:$H$3,"")</f>
        <v/>
      </c>
      <c r="L418">
        <f t="shared" ca="1" si="48"/>
        <v>-150</v>
      </c>
      <c r="M418">
        <f t="shared" ca="1" si="49"/>
        <v>0</v>
      </c>
      <c r="N418" t="e">
        <f ca="1">VLOOKUP(M418,Key!J$2:K$101,2,FALSE)</f>
        <v>#N/A</v>
      </c>
      <c r="O418" t="e" cm="1">
        <f t="array" ref="O418">_xlfn.IFS(COUNTIF('Survey Data'!J418:P418,"Yes")&gt;1,4,'Survey Data'!P418="Yes",1,'Survey Data'!L418="Yes",2,'Survey Data'!M418="Yes",3,'Survey Data'!J418="Yes",4,'Survey Data'!K418="Yes",4,'Survey Data'!N418="Yes",4)</f>
        <v>#N/A</v>
      </c>
      <c r="P418" t="e">
        <f t="shared" ca="1" si="50"/>
        <v>#N/A</v>
      </c>
      <c r="Q418">
        <f t="shared" ca="1" si="51"/>
        <v>1</v>
      </c>
      <c r="R418" t="b">
        <f t="shared" ca="1" si="52"/>
        <v>1</v>
      </c>
      <c r="S418" t="str">
        <f t="shared" ca="1" si="53"/>
        <v/>
      </c>
      <c r="T418" t="e">
        <f ca="1">_xlfn.XLOOKUP(P418,'Depression Treatment'!A$2:A$33,'Depression Treatment'!I$2:I$33,0)*S418</f>
        <v>#N/A</v>
      </c>
      <c r="U418">
        <f>IF(LEFT('Survey Data'!I418,8)="Employed",1,0)</f>
        <v>0</v>
      </c>
      <c r="V418" s="33" t="e">
        <f ca="1">S418*(U418*(T418*VLOOKUP(N418,'Depression Treatment'!F$38:I$41,3,FALSE)+(1-T418)*VLOOKUP(N418,'Depression Treatment'!F$38:I$41,4,FALSE))+(1-U418)*(T418*VLOOKUP(N418,'Depression Treatment'!F$43:I$46,3,FALSE)+(1-T418)*VLOOKUP(N418,'Depression Treatment'!F$43:I$46,4,FALSE)))</f>
        <v>#VALUE!</v>
      </c>
      <c r="W418" s="33">
        <f t="shared" ca="1" si="54"/>
        <v>0</v>
      </c>
    </row>
    <row r="419" spans="1:23" x14ac:dyDescent="0.3">
      <c r="A419">
        <f t="shared" si="55"/>
        <v>417</v>
      </c>
      <c r="B419" s="15" t="str">
        <f ca="1">_xlfn.XLOOKUP(OFFSET('Survey Data'!$A$2,A419,0),Key!A$2:A$5,Key!B$2:B$5,"")</f>
        <v/>
      </c>
      <c r="C419" s="15">
        <f ca="1">_xlfn.XLOOKUP(OFFSET('Survey Data'!B$2,$A419,0),Key!$D$2:$D$6,Key!$E$2:$E$6,-25)</f>
        <v>-25</v>
      </c>
      <c r="D419" s="15">
        <f ca="1">_xlfn.XLOOKUP(OFFSET('Survey Data'!C$2,$A419,0),Key!$D$2:$D$6,Key!$E$2:$E$6,-25)</f>
        <v>-25</v>
      </c>
      <c r="E419" s="15">
        <f ca="1">_xlfn.XLOOKUP(OFFSET('Survey Data'!D$2,$A419,0),Key!$D$2:$D$6,Key!$E$2:$E$6,-25)</f>
        <v>-25</v>
      </c>
      <c r="F419" s="15">
        <f ca="1">_xlfn.XLOOKUP(OFFSET('Survey Data'!E$2,$A419,0),Key!$D$2:$D$6,Key!$E$2:$E$6,-25)</f>
        <v>-25</v>
      </c>
      <c r="G419" s="15">
        <f ca="1">_xlfn.XLOOKUP(OFFSET('Survey Data'!F$2,$A419,0),Key!$D$2:$D$6,Key!$E$2:$E$6,-25)</f>
        <v>-25</v>
      </c>
      <c r="H419" s="15">
        <f ca="1">_xlfn.XLOOKUP(OFFSET('Survey Data'!G$2,$A419,0),Key!$D$2:$D$6,Key!$E$2:$E$6,-25)</f>
        <v>-25</v>
      </c>
      <c r="I419" s="15">
        <f ca="1">OFFSET('Survey Data'!$H$2,A419,0)</f>
        <v>0</v>
      </c>
      <c r="J419" s="15" t="str">
        <f ca="1">_xlfn.XLOOKUP(OFFSET('Survey Data'!$R$2,A419,0),Key!$G$2:$G$3,Key!$H$2:$H$3,"")</f>
        <v/>
      </c>
      <c r="L419">
        <f t="shared" ca="1" si="48"/>
        <v>-150</v>
      </c>
      <c r="M419">
        <f t="shared" ca="1" si="49"/>
        <v>0</v>
      </c>
      <c r="N419" t="e">
        <f ca="1">VLOOKUP(M419,Key!J$2:K$101,2,FALSE)</f>
        <v>#N/A</v>
      </c>
      <c r="O419" t="e" cm="1">
        <f t="array" ref="O419">_xlfn.IFS(COUNTIF('Survey Data'!J419:P419,"Yes")&gt;1,4,'Survey Data'!P419="Yes",1,'Survey Data'!L419="Yes",2,'Survey Data'!M419="Yes",3,'Survey Data'!J419="Yes",4,'Survey Data'!K419="Yes",4,'Survey Data'!N419="Yes",4)</f>
        <v>#N/A</v>
      </c>
      <c r="P419" t="e">
        <f t="shared" ca="1" si="50"/>
        <v>#N/A</v>
      </c>
      <c r="Q419">
        <f t="shared" ca="1" si="51"/>
        <v>1</v>
      </c>
      <c r="R419" t="b">
        <f t="shared" ca="1" si="52"/>
        <v>1</v>
      </c>
      <c r="S419" t="str">
        <f t="shared" ca="1" si="53"/>
        <v/>
      </c>
      <c r="T419" t="e">
        <f ca="1">_xlfn.XLOOKUP(P419,'Depression Treatment'!A$2:A$33,'Depression Treatment'!I$2:I$33,0)*S419</f>
        <v>#N/A</v>
      </c>
      <c r="U419">
        <f>IF(LEFT('Survey Data'!I419,8)="Employed",1,0)</f>
        <v>0</v>
      </c>
      <c r="V419" s="33" t="e">
        <f ca="1">S419*(U419*(T419*VLOOKUP(N419,'Depression Treatment'!F$38:I$41,3,FALSE)+(1-T419)*VLOOKUP(N419,'Depression Treatment'!F$38:I$41,4,FALSE))+(1-U419)*(T419*VLOOKUP(N419,'Depression Treatment'!F$43:I$46,3,FALSE)+(1-T419)*VLOOKUP(N419,'Depression Treatment'!F$43:I$46,4,FALSE)))</f>
        <v>#VALUE!</v>
      </c>
      <c r="W419" s="33">
        <f t="shared" ca="1" si="54"/>
        <v>0</v>
      </c>
    </row>
    <row r="420" spans="1:23" x14ac:dyDescent="0.3">
      <c r="A420">
        <f t="shared" si="55"/>
        <v>418</v>
      </c>
      <c r="B420" s="15" t="str">
        <f ca="1">_xlfn.XLOOKUP(OFFSET('Survey Data'!$A$2,A420,0),Key!A$2:A$5,Key!B$2:B$5,"")</f>
        <v/>
      </c>
      <c r="C420" s="15">
        <f ca="1">_xlfn.XLOOKUP(OFFSET('Survey Data'!B$2,$A420,0),Key!$D$2:$D$6,Key!$E$2:$E$6,-25)</f>
        <v>-25</v>
      </c>
      <c r="D420" s="15">
        <f ca="1">_xlfn.XLOOKUP(OFFSET('Survey Data'!C$2,$A420,0),Key!$D$2:$D$6,Key!$E$2:$E$6,-25)</f>
        <v>-25</v>
      </c>
      <c r="E420" s="15">
        <f ca="1">_xlfn.XLOOKUP(OFFSET('Survey Data'!D$2,$A420,0),Key!$D$2:$D$6,Key!$E$2:$E$6,-25)</f>
        <v>-25</v>
      </c>
      <c r="F420" s="15">
        <f ca="1">_xlfn.XLOOKUP(OFFSET('Survey Data'!E$2,$A420,0),Key!$D$2:$D$6,Key!$E$2:$E$6,-25)</f>
        <v>-25</v>
      </c>
      <c r="G420" s="15">
        <f ca="1">_xlfn.XLOOKUP(OFFSET('Survey Data'!F$2,$A420,0),Key!$D$2:$D$6,Key!$E$2:$E$6,-25)</f>
        <v>-25</v>
      </c>
      <c r="H420" s="15">
        <f ca="1">_xlfn.XLOOKUP(OFFSET('Survey Data'!G$2,$A420,0),Key!$D$2:$D$6,Key!$E$2:$E$6,-25)</f>
        <v>-25</v>
      </c>
      <c r="I420" s="15">
        <f ca="1">OFFSET('Survey Data'!$H$2,A420,0)</f>
        <v>0</v>
      </c>
      <c r="J420" s="15" t="str">
        <f ca="1">_xlfn.XLOOKUP(OFFSET('Survey Data'!$R$2,A420,0),Key!$G$2:$G$3,Key!$H$2:$H$3,"")</f>
        <v/>
      </c>
      <c r="L420">
        <f t="shared" ca="1" si="48"/>
        <v>-150</v>
      </c>
      <c r="M420">
        <f t="shared" ca="1" si="49"/>
        <v>0</v>
      </c>
      <c r="N420" t="e">
        <f ca="1">VLOOKUP(M420,Key!J$2:K$101,2,FALSE)</f>
        <v>#N/A</v>
      </c>
      <c r="O420" t="e" cm="1">
        <f t="array" ref="O420">_xlfn.IFS(COUNTIF('Survey Data'!J420:P420,"Yes")&gt;1,4,'Survey Data'!P420="Yes",1,'Survey Data'!L420="Yes",2,'Survey Data'!M420="Yes",3,'Survey Data'!J420="Yes",4,'Survey Data'!K420="Yes",4,'Survey Data'!N420="Yes",4)</f>
        <v>#N/A</v>
      </c>
      <c r="P420" t="e">
        <f t="shared" ca="1" si="50"/>
        <v>#N/A</v>
      </c>
      <c r="Q420">
        <f t="shared" ca="1" si="51"/>
        <v>1</v>
      </c>
      <c r="R420" t="b">
        <f t="shared" ca="1" si="52"/>
        <v>1</v>
      </c>
      <c r="S420" t="str">
        <f t="shared" ca="1" si="53"/>
        <v/>
      </c>
      <c r="T420" t="e">
        <f ca="1">_xlfn.XLOOKUP(P420,'Depression Treatment'!A$2:A$33,'Depression Treatment'!I$2:I$33,0)*S420</f>
        <v>#N/A</v>
      </c>
      <c r="U420">
        <f>IF(LEFT('Survey Data'!I420,8)="Employed",1,0)</f>
        <v>0</v>
      </c>
      <c r="V420" s="33" t="e">
        <f ca="1">S420*(U420*(T420*VLOOKUP(N420,'Depression Treatment'!F$38:I$41,3,FALSE)+(1-T420)*VLOOKUP(N420,'Depression Treatment'!F$38:I$41,4,FALSE))+(1-U420)*(T420*VLOOKUP(N420,'Depression Treatment'!F$43:I$46,3,FALSE)+(1-T420)*VLOOKUP(N420,'Depression Treatment'!F$43:I$46,4,FALSE)))</f>
        <v>#VALUE!</v>
      </c>
      <c r="W420" s="33">
        <f t="shared" ca="1" si="54"/>
        <v>0</v>
      </c>
    </row>
    <row r="421" spans="1:23" x14ac:dyDescent="0.3">
      <c r="A421">
        <f t="shared" si="55"/>
        <v>419</v>
      </c>
      <c r="B421" s="15" t="str">
        <f ca="1">_xlfn.XLOOKUP(OFFSET('Survey Data'!$A$2,A421,0),Key!A$2:A$5,Key!B$2:B$5,"")</f>
        <v/>
      </c>
      <c r="C421" s="15">
        <f ca="1">_xlfn.XLOOKUP(OFFSET('Survey Data'!B$2,$A421,0),Key!$D$2:$D$6,Key!$E$2:$E$6,-25)</f>
        <v>-25</v>
      </c>
      <c r="D421" s="15">
        <f ca="1">_xlfn.XLOOKUP(OFFSET('Survey Data'!C$2,$A421,0),Key!$D$2:$D$6,Key!$E$2:$E$6,-25)</f>
        <v>-25</v>
      </c>
      <c r="E421" s="15">
        <f ca="1">_xlfn.XLOOKUP(OFFSET('Survey Data'!D$2,$A421,0),Key!$D$2:$D$6,Key!$E$2:$E$6,-25)</f>
        <v>-25</v>
      </c>
      <c r="F421" s="15">
        <f ca="1">_xlfn.XLOOKUP(OFFSET('Survey Data'!E$2,$A421,0),Key!$D$2:$D$6,Key!$E$2:$E$6,-25)</f>
        <v>-25</v>
      </c>
      <c r="G421" s="15">
        <f ca="1">_xlfn.XLOOKUP(OFFSET('Survey Data'!F$2,$A421,0),Key!$D$2:$D$6,Key!$E$2:$E$6,-25)</f>
        <v>-25</v>
      </c>
      <c r="H421" s="15">
        <f ca="1">_xlfn.XLOOKUP(OFFSET('Survey Data'!G$2,$A421,0),Key!$D$2:$D$6,Key!$E$2:$E$6,-25)</f>
        <v>-25</v>
      </c>
      <c r="I421" s="15">
        <f ca="1">OFFSET('Survey Data'!$H$2,A421,0)</f>
        <v>0</v>
      </c>
      <c r="J421" s="15" t="str">
        <f ca="1">_xlfn.XLOOKUP(OFFSET('Survey Data'!$R$2,A421,0),Key!$G$2:$G$3,Key!$H$2:$H$3,"")</f>
        <v/>
      </c>
      <c r="L421">
        <f t="shared" ca="1" si="48"/>
        <v>-150</v>
      </c>
      <c r="M421">
        <f t="shared" ca="1" si="49"/>
        <v>0</v>
      </c>
      <c r="N421" t="e">
        <f ca="1">VLOOKUP(M421,Key!J$2:K$101,2,FALSE)</f>
        <v>#N/A</v>
      </c>
      <c r="O421" t="e" cm="1">
        <f t="array" ref="O421">_xlfn.IFS(COUNTIF('Survey Data'!J421:P421,"Yes")&gt;1,4,'Survey Data'!P421="Yes",1,'Survey Data'!L421="Yes",2,'Survey Data'!M421="Yes",3,'Survey Data'!J421="Yes",4,'Survey Data'!K421="Yes",4,'Survey Data'!N421="Yes",4)</f>
        <v>#N/A</v>
      </c>
      <c r="P421" t="e">
        <f t="shared" ca="1" si="50"/>
        <v>#N/A</v>
      </c>
      <c r="Q421">
        <f t="shared" ca="1" si="51"/>
        <v>1</v>
      </c>
      <c r="R421" t="b">
        <f t="shared" ca="1" si="52"/>
        <v>1</v>
      </c>
      <c r="S421" t="str">
        <f t="shared" ca="1" si="53"/>
        <v/>
      </c>
      <c r="T421" t="e">
        <f ca="1">_xlfn.XLOOKUP(P421,'Depression Treatment'!A$2:A$33,'Depression Treatment'!I$2:I$33,0)*S421</f>
        <v>#N/A</v>
      </c>
      <c r="U421">
        <f>IF(LEFT('Survey Data'!I421,8)="Employed",1,0)</f>
        <v>0</v>
      </c>
      <c r="V421" s="33" t="e">
        <f ca="1">S421*(U421*(T421*VLOOKUP(N421,'Depression Treatment'!F$38:I$41,3,FALSE)+(1-T421)*VLOOKUP(N421,'Depression Treatment'!F$38:I$41,4,FALSE))+(1-U421)*(T421*VLOOKUP(N421,'Depression Treatment'!F$43:I$46,3,FALSE)+(1-T421)*VLOOKUP(N421,'Depression Treatment'!F$43:I$46,4,FALSE)))</f>
        <v>#VALUE!</v>
      </c>
      <c r="W421" s="33">
        <f t="shared" ca="1" si="54"/>
        <v>0</v>
      </c>
    </row>
    <row r="422" spans="1:23" x14ac:dyDescent="0.3">
      <c r="A422">
        <f t="shared" si="55"/>
        <v>420</v>
      </c>
      <c r="B422" s="15" t="str">
        <f ca="1">_xlfn.XLOOKUP(OFFSET('Survey Data'!$A$2,A422,0),Key!A$2:A$5,Key!B$2:B$5,"")</f>
        <v/>
      </c>
      <c r="C422" s="15">
        <f ca="1">_xlfn.XLOOKUP(OFFSET('Survey Data'!B$2,$A422,0),Key!$D$2:$D$6,Key!$E$2:$E$6,-25)</f>
        <v>-25</v>
      </c>
      <c r="D422" s="15">
        <f ca="1">_xlfn.XLOOKUP(OFFSET('Survey Data'!C$2,$A422,0),Key!$D$2:$D$6,Key!$E$2:$E$6,-25)</f>
        <v>-25</v>
      </c>
      <c r="E422" s="15">
        <f ca="1">_xlfn.XLOOKUP(OFFSET('Survey Data'!D$2,$A422,0),Key!$D$2:$D$6,Key!$E$2:$E$6,-25)</f>
        <v>-25</v>
      </c>
      <c r="F422" s="15">
        <f ca="1">_xlfn.XLOOKUP(OFFSET('Survey Data'!E$2,$A422,0),Key!$D$2:$D$6,Key!$E$2:$E$6,-25)</f>
        <v>-25</v>
      </c>
      <c r="G422" s="15">
        <f ca="1">_xlfn.XLOOKUP(OFFSET('Survey Data'!F$2,$A422,0),Key!$D$2:$D$6,Key!$E$2:$E$6,-25)</f>
        <v>-25</v>
      </c>
      <c r="H422" s="15">
        <f ca="1">_xlfn.XLOOKUP(OFFSET('Survey Data'!G$2,$A422,0),Key!$D$2:$D$6,Key!$E$2:$E$6,-25)</f>
        <v>-25</v>
      </c>
      <c r="I422" s="15">
        <f ca="1">OFFSET('Survey Data'!$H$2,A422,0)</f>
        <v>0</v>
      </c>
      <c r="J422" s="15" t="str">
        <f ca="1">_xlfn.XLOOKUP(OFFSET('Survey Data'!$R$2,A422,0),Key!$G$2:$G$3,Key!$H$2:$H$3,"")</f>
        <v/>
      </c>
      <c r="L422">
        <f t="shared" ca="1" si="48"/>
        <v>-150</v>
      </c>
      <c r="M422">
        <f t="shared" ca="1" si="49"/>
        <v>0</v>
      </c>
      <c r="N422" t="e">
        <f ca="1">VLOOKUP(M422,Key!J$2:K$101,2,FALSE)</f>
        <v>#N/A</v>
      </c>
      <c r="O422" t="e" cm="1">
        <f t="array" ref="O422">_xlfn.IFS(COUNTIF('Survey Data'!J422:P422,"Yes")&gt;1,4,'Survey Data'!P422="Yes",1,'Survey Data'!L422="Yes",2,'Survey Data'!M422="Yes",3,'Survey Data'!J422="Yes",4,'Survey Data'!K422="Yes",4,'Survey Data'!N422="Yes",4)</f>
        <v>#N/A</v>
      </c>
      <c r="P422" t="e">
        <f t="shared" ca="1" si="50"/>
        <v>#N/A</v>
      </c>
      <c r="Q422">
        <f t="shared" ca="1" si="51"/>
        <v>1</v>
      </c>
      <c r="R422" t="b">
        <f t="shared" ca="1" si="52"/>
        <v>1</v>
      </c>
      <c r="S422" t="str">
        <f t="shared" ca="1" si="53"/>
        <v/>
      </c>
      <c r="T422" t="e">
        <f ca="1">_xlfn.XLOOKUP(P422,'Depression Treatment'!A$2:A$33,'Depression Treatment'!I$2:I$33,0)*S422</f>
        <v>#N/A</v>
      </c>
      <c r="U422">
        <f>IF(LEFT('Survey Data'!I422,8)="Employed",1,0)</f>
        <v>0</v>
      </c>
      <c r="V422" s="33" t="e">
        <f ca="1">S422*(U422*(T422*VLOOKUP(N422,'Depression Treatment'!F$38:I$41,3,FALSE)+(1-T422)*VLOOKUP(N422,'Depression Treatment'!F$38:I$41,4,FALSE))+(1-U422)*(T422*VLOOKUP(N422,'Depression Treatment'!F$43:I$46,3,FALSE)+(1-T422)*VLOOKUP(N422,'Depression Treatment'!F$43:I$46,4,FALSE)))</f>
        <v>#VALUE!</v>
      </c>
      <c r="W422" s="33">
        <f t="shared" ca="1" si="54"/>
        <v>0</v>
      </c>
    </row>
    <row r="423" spans="1:23" x14ac:dyDescent="0.3">
      <c r="A423">
        <f t="shared" si="55"/>
        <v>421</v>
      </c>
      <c r="B423" s="15" t="str">
        <f ca="1">_xlfn.XLOOKUP(OFFSET('Survey Data'!$A$2,A423,0),Key!A$2:A$5,Key!B$2:B$5,"")</f>
        <v/>
      </c>
      <c r="C423" s="15">
        <f ca="1">_xlfn.XLOOKUP(OFFSET('Survey Data'!B$2,$A423,0),Key!$D$2:$D$6,Key!$E$2:$E$6,-25)</f>
        <v>-25</v>
      </c>
      <c r="D423" s="15">
        <f ca="1">_xlfn.XLOOKUP(OFFSET('Survey Data'!C$2,$A423,0),Key!$D$2:$D$6,Key!$E$2:$E$6,-25)</f>
        <v>-25</v>
      </c>
      <c r="E423" s="15">
        <f ca="1">_xlfn.XLOOKUP(OFFSET('Survey Data'!D$2,$A423,0),Key!$D$2:$D$6,Key!$E$2:$E$6,-25)</f>
        <v>-25</v>
      </c>
      <c r="F423" s="15">
        <f ca="1">_xlfn.XLOOKUP(OFFSET('Survey Data'!E$2,$A423,0),Key!$D$2:$D$6,Key!$E$2:$E$6,-25)</f>
        <v>-25</v>
      </c>
      <c r="G423" s="15">
        <f ca="1">_xlfn.XLOOKUP(OFFSET('Survey Data'!F$2,$A423,0),Key!$D$2:$D$6,Key!$E$2:$E$6,-25)</f>
        <v>-25</v>
      </c>
      <c r="H423" s="15">
        <f ca="1">_xlfn.XLOOKUP(OFFSET('Survey Data'!G$2,$A423,0),Key!$D$2:$D$6,Key!$E$2:$E$6,-25)</f>
        <v>-25</v>
      </c>
      <c r="I423" s="15">
        <f ca="1">OFFSET('Survey Data'!$H$2,A423,0)</f>
        <v>0</v>
      </c>
      <c r="J423" s="15" t="str">
        <f ca="1">_xlfn.XLOOKUP(OFFSET('Survey Data'!$R$2,A423,0),Key!$G$2:$G$3,Key!$H$2:$H$3,"")</f>
        <v/>
      </c>
      <c r="L423">
        <f t="shared" ca="1" si="48"/>
        <v>-150</v>
      </c>
      <c r="M423">
        <f t="shared" ca="1" si="49"/>
        <v>0</v>
      </c>
      <c r="N423" t="e">
        <f ca="1">VLOOKUP(M423,Key!J$2:K$101,2,FALSE)</f>
        <v>#N/A</v>
      </c>
      <c r="O423" t="e" cm="1">
        <f t="array" ref="O423">_xlfn.IFS(COUNTIF('Survey Data'!J423:P423,"Yes")&gt;1,4,'Survey Data'!P423="Yes",1,'Survey Data'!L423="Yes",2,'Survey Data'!M423="Yes",3,'Survey Data'!J423="Yes",4,'Survey Data'!K423="Yes",4,'Survey Data'!N423="Yes",4)</f>
        <v>#N/A</v>
      </c>
      <c r="P423" t="e">
        <f t="shared" ca="1" si="50"/>
        <v>#N/A</v>
      </c>
      <c r="Q423">
        <f t="shared" ca="1" si="51"/>
        <v>1</v>
      </c>
      <c r="R423" t="b">
        <f t="shared" ca="1" si="52"/>
        <v>1</v>
      </c>
      <c r="S423" t="str">
        <f t="shared" ca="1" si="53"/>
        <v/>
      </c>
      <c r="T423" t="e">
        <f ca="1">_xlfn.XLOOKUP(P423,'Depression Treatment'!A$2:A$33,'Depression Treatment'!I$2:I$33,0)*S423</f>
        <v>#N/A</v>
      </c>
      <c r="U423">
        <f>IF(LEFT('Survey Data'!I423,8)="Employed",1,0)</f>
        <v>0</v>
      </c>
      <c r="V423" s="33" t="e">
        <f ca="1">S423*(U423*(T423*VLOOKUP(N423,'Depression Treatment'!F$38:I$41,3,FALSE)+(1-T423)*VLOOKUP(N423,'Depression Treatment'!F$38:I$41,4,FALSE))+(1-U423)*(T423*VLOOKUP(N423,'Depression Treatment'!F$43:I$46,3,FALSE)+(1-T423)*VLOOKUP(N423,'Depression Treatment'!F$43:I$46,4,FALSE)))</f>
        <v>#VALUE!</v>
      </c>
      <c r="W423" s="33">
        <f t="shared" ca="1" si="54"/>
        <v>0</v>
      </c>
    </row>
    <row r="424" spans="1:23" x14ac:dyDescent="0.3">
      <c r="A424">
        <f t="shared" si="55"/>
        <v>422</v>
      </c>
      <c r="B424" s="15" t="str">
        <f ca="1">_xlfn.XLOOKUP(OFFSET('Survey Data'!$A$2,A424,0),Key!A$2:A$5,Key!B$2:B$5,"")</f>
        <v/>
      </c>
      <c r="C424" s="15">
        <f ca="1">_xlfn.XLOOKUP(OFFSET('Survey Data'!B$2,$A424,0),Key!$D$2:$D$6,Key!$E$2:$E$6,-25)</f>
        <v>-25</v>
      </c>
      <c r="D424" s="15">
        <f ca="1">_xlfn.XLOOKUP(OFFSET('Survey Data'!C$2,$A424,0),Key!$D$2:$D$6,Key!$E$2:$E$6,-25)</f>
        <v>-25</v>
      </c>
      <c r="E424" s="15">
        <f ca="1">_xlfn.XLOOKUP(OFFSET('Survey Data'!D$2,$A424,0),Key!$D$2:$D$6,Key!$E$2:$E$6,-25)</f>
        <v>-25</v>
      </c>
      <c r="F424" s="15">
        <f ca="1">_xlfn.XLOOKUP(OFFSET('Survey Data'!E$2,$A424,0),Key!$D$2:$D$6,Key!$E$2:$E$6,-25)</f>
        <v>-25</v>
      </c>
      <c r="G424" s="15">
        <f ca="1">_xlfn.XLOOKUP(OFFSET('Survey Data'!F$2,$A424,0),Key!$D$2:$D$6,Key!$E$2:$E$6,-25)</f>
        <v>-25</v>
      </c>
      <c r="H424" s="15">
        <f ca="1">_xlfn.XLOOKUP(OFFSET('Survey Data'!G$2,$A424,0),Key!$D$2:$D$6,Key!$E$2:$E$6,-25)</f>
        <v>-25</v>
      </c>
      <c r="I424" s="15">
        <f ca="1">OFFSET('Survey Data'!$H$2,A424,0)</f>
        <v>0</v>
      </c>
      <c r="J424" s="15" t="str">
        <f ca="1">_xlfn.XLOOKUP(OFFSET('Survey Data'!$R$2,A424,0),Key!$G$2:$G$3,Key!$H$2:$H$3,"")</f>
        <v/>
      </c>
      <c r="L424">
        <f t="shared" ca="1" si="48"/>
        <v>-150</v>
      </c>
      <c r="M424">
        <f t="shared" ca="1" si="49"/>
        <v>0</v>
      </c>
      <c r="N424" t="e">
        <f ca="1">VLOOKUP(M424,Key!J$2:K$101,2,FALSE)</f>
        <v>#N/A</v>
      </c>
      <c r="O424" t="e" cm="1">
        <f t="array" ref="O424">_xlfn.IFS(COUNTIF('Survey Data'!J424:P424,"Yes")&gt;1,4,'Survey Data'!P424="Yes",1,'Survey Data'!L424="Yes",2,'Survey Data'!M424="Yes",3,'Survey Data'!J424="Yes",4,'Survey Data'!K424="Yes",4,'Survey Data'!N424="Yes",4)</f>
        <v>#N/A</v>
      </c>
      <c r="P424" t="e">
        <f t="shared" ca="1" si="50"/>
        <v>#N/A</v>
      </c>
      <c r="Q424">
        <f t="shared" ca="1" si="51"/>
        <v>1</v>
      </c>
      <c r="R424" t="b">
        <f t="shared" ca="1" si="52"/>
        <v>1</v>
      </c>
      <c r="S424" t="str">
        <f t="shared" ca="1" si="53"/>
        <v/>
      </c>
      <c r="T424" t="e">
        <f ca="1">_xlfn.XLOOKUP(P424,'Depression Treatment'!A$2:A$33,'Depression Treatment'!I$2:I$33,0)*S424</f>
        <v>#N/A</v>
      </c>
      <c r="U424">
        <f>IF(LEFT('Survey Data'!I424,8)="Employed",1,0)</f>
        <v>0</v>
      </c>
      <c r="V424" s="33" t="e">
        <f ca="1">S424*(U424*(T424*VLOOKUP(N424,'Depression Treatment'!F$38:I$41,3,FALSE)+(1-T424)*VLOOKUP(N424,'Depression Treatment'!F$38:I$41,4,FALSE))+(1-U424)*(T424*VLOOKUP(N424,'Depression Treatment'!F$43:I$46,3,FALSE)+(1-T424)*VLOOKUP(N424,'Depression Treatment'!F$43:I$46,4,FALSE)))</f>
        <v>#VALUE!</v>
      </c>
      <c r="W424" s="33">
        <f t="shared" ca="1" si="54"/>
        <v>0</v>
      </c>
    </row>
    <row r="425" spans="1:23" x14ac:dyDescent="0.3">
      <c r="A425">
        <f t="shared" si="55"/>
        <v>423</v>
      </c>
      <c r="B425" s="15" t="str">
        <f ca="1">_xlfn.XLOOKUP(OFFSET('Survey Data'!$A$2,A425,0),Key!A$2:A$5,Key!B$2:B$5,"")</f>
        <v/>
      </c>
      <c r="C425" s="15">
        <f ca="1">_xlfn.XLOOKUP(OFFSET('Survey Data'!B$2,$A425,0),Key!$D$2:$D$6,Key!$E$2:$E$6,-25)</f>
        <v>-25</v>
      </c>
      <c r="D425" s="15">
        <f ca="1">_xlfn.XLOOKUP(OFFSET('Survey Data'!C$2,$A425,0),Key!$D$2:$D$6,Key!$E$2:$E$6,-25)</f>
        <v>-25</v>
      </c>
      <c r="E425" s="15">
        <f ca="1">_xlfn.XLOOKUP(OFFSET('Survey Data'!D$2,$A425,0),Key!$D$2:$D$6,Key!$E$2:$E$6,-25)</f>
        <v>-25</v>
      </c>
      <c r="F425" s="15">
        <f ca="1">_xlfn.XLOOKUP(OFFSET('Survey Data'!E$2,$A425,0),Key!$D$2:$D$6,Key!$E$2:$E$6,-25)</f>
        <v>-25</v>
      </c>
      <c r="G425" s="15">
        <f ca="1">_xlfn.XLOOKUP(OFFSET('Survey Data'!F$2,$A425,0),Key!$D$2:$D$6,Key!$E$2:$E$6,-25)</f>
        <v>-25</v>
      </c>
      <c r="H425" s="15">
        <f ca="1">_xlfn.XLOOKUP(OFFSET('Survey Data'!G$2,$A425,0),Key!$D$2:$D$6,Key!$E$2:$E$6,-25)</f>
        <v>-25</v>
      </c>
      <c r="I425" s="15">
        <f ca="1">OFFSET('Survey Data'!$H$2,A425,0)</f>
        <v>0</v>
      </c>
      <c r="J425" s="15" t="str">
        <f ca="1">_xlfn.XLOOKUP(OFFSET('Survey Data'!$R$2,A425,0),Key!$G$2:$G$3,Key!$H$2:$H$3,"")</f>
        <v/>
      </c>
      <c r="L425">
        <f t="shared" ca="1" si="48"/>
        <v>-150</v>
      </c>
      <c r="M425">
        <f t="shared" ca="1" si="49"/>
        <v>0</v>
      </c>
      <c r="N425" t="e">
        <f ca="1">VLOOKUP(M425,Key!J$2:K$101,2,FALSE)</f>
        <v>#N/A</v>
      </c>
      <c r="O425" t="e" cm="1">
        <f t="array" ref="O425">_xlfn.IFS(COUNTIF('Survey Data'!J425:P425,"Yes")&gt;1,4,'Survey Data'!P425="Yes",1,'Survey Data'!L425="Yes",2,'Survey Data'!M425="Yes",3,'Survey Data'!J425="Yes",4,'Survey Data'!K425="Yes",4,'Survey Data'!N425="Yes",4)</f>
        <v>#N/A</v>
      </c>
      <c r="P425" t="e">
        <f t="shared" ca="1" si="50"/>
        <v>#N/A</v>
      </c>
      <c r="Q425">
        <f t="shared" ca="1" si="51"/>
        <v>1</v>
      </c>
      <c r="R425" t="b">
        <f t="shared" ca="1" si="52"/>
        <v>1</v>
      </c>
      <c r="S425" t="str">
        <f t="shared" ca="1" si="53"/>
        <v/>
      </c>
      <c r="T425" t="e">
        <f ca="1">_xlfn.XLOOKUP(P425,'Depression Treatment'!A$2:A$33,'Depression Treatment'!I$2:I$33,0)*S425</f>
        <v>#N/A</v>
      </c>
      <c r="U425">
        <f>IF(LEFT('Survey Data'!I425,8)="Employed",1,0)</f>
        <v>0</v>
      </c>
      <c r="V425" s="33" t="e">
        <f ca="1">S425*(U425*(T425*VLOOKUP(N425,'Depression Treatment'!F$38:I$41,3,FALSE)+(1-T425)*VLOOKUP(N425,'Depression Treatment'!F$38:I$41,4,FALSE))+(1-U425)*(T425*VLOOKUP(N425,'Depression Treatment'!F$43:I$46,3,FALSE)+(1-T425)*VLOOKUP(N425,'Depression Treatment'!F$43:I$46,4,FALSE)))</f>
        <v>#VALUE!</v>
      </c>
      <c r="W425" s="33">
        <f t="shared" ca="1" si="54"/>
        <v>0</v>
      </c>
    </row>
    <row r="426" spans="1:23" x14ac:dyDescent="0.3">
      <c r="A426">
        <f t="shared" si="55"/>
        <v>424</v>
      </c>
      <c r="B426" s="15" t="str">
        <f ca="1">_xlfn.XLOOKUP(OFFSET('Survey Data'!$A$2,A426,0),Key!A$2:A$5,Key!B$2:B$5,"")</f>
        <v/>
      </c>
      <c r="C426" s="15">
        <f ca="1">_xlfn.XLOOKUP(OFFSET('Survey Data'!B$2,$A426,0),Key!$D$2:$D$6,Key!$E$2:$E$6,-25)</f>
        <v>-25</v>
      </c>
      <c r="D426" s="15">
        <f ca="1">_xlfn.XLOOKUP(OFFSET('Survey Data'!C$2,$A426,0),Key!$D$2:$D$6,Key!$E$2:$E$6,-25)</f>
        <v>-25</v>
      </c>
      <c r="E426" s="15">
        <f ca="1">_xlfn.XLOOKUP(OFFSET('Survey Data'!D$2,$A426,0),Key!$D$2:$D$6,Key!$E$2:$E$6,-25)</f>
        <v>-25</v>
      </c>
      <c r="F426" s="15">
        <f ca="1">_xlfn.XLOOKUP(OFFSET('Survey Data'!E$2,$A426,0),Key!$D$2:$D$6,Key!$E$2:$E$6,-25)</f>
        <v>-25</v>
      </c>
      <c r="G426" s="15">
        <f ca="1">_xlfn.XLOOKUP(OFFSET('Survey Data'!F$2,$A426,0),Key!$D$2:$D$6,Key!$E$2:$E$6,-25)</f>
        <v>-25</v>
      </c>
      <c r="H426" s="15">
        <f ca="1">_xlfn.XLOOKUP(OFFSET('Survey Data'!G$2,$A426,0),Key!$D$2:$D$6,Key!$E$2:$E$6,-25)</f>
        <v>-25</v>
      </c>
      <c r="I426" s="15">
        <f ca="1">OFFSET('Survey Data'!$H$2,A426,0)</f>
        <v>0</v>
      </c>
      <c r="J426" s="15" t="str">
        <f ca="1">_xlfn.XLOOKUP(OFFSET('Survey Data'!$R$2,A426,0),Key!$G$2:$G$3,Key!$H$2:$H$3,"")</f>
        <v/>
      </c>
      <c r="L426">
        <f t="shared" ca="1" si="48"/>
        <v>-150</v>
      </c>
      <c r="M426">
        <f t="shared" ca="1" si="49"/>
        <v>0</v>
      </c>
      <c r="N426" t="e">
        <f ca="1">VLOOKUP(M426,Key!J$2:K$101,2,FALSE)</f>
        <v>#N/A</v>
      </c>
      <c r="O426" t="e" cm="1">
        <f t="array" ref="O426">_xlfn.IFS(COUNTIF('Survey Data'!J426:P426,"Yes")&gt;1,4,'Survey Data'!P426="Yes",1,'Survey Data'!L426="Yes",2,'Survey Data'!M426="Yes",3,'Survey Data'!J426="Yes",4,'Survey Data'!K426="Yes",4,'Survey Data'!N426="Yes",4)</f>
        <v>#N/A</v>
      </c>
      <c r="P426" t="e">
        <f t="shared" ca="1" si="50"/>
        <v>#N/A</v>
      </c>
      <c r="Q426">
        <f t="shared" ca="1" si="51"/>
        <v>1</v>
      </c>
      <c r="R426" t="b">
        <f t="shared" ca="1" si="52"/>
        <v>1</v>
      </c>
      <c r="S426" t="str">
        <f t="shared" ca="1" si="53"/>
        <v/>
      </c>
      <c r="T426" t="e">
        <f ca="1">_xlfn.XLOOKUP(P426,'Depression Treatment'!A$2:A$33,'Depression Treatment'!I$2:I$33,0)*S426</f>
        <v>#N/A</v>
      </c>
      <c r="U426">
        <f>IF(LEFT('Survey Data'!I426,8)="Employed",1,0)</f>
        <v>0</v>
      </c>
      <c r="V426" s="33" t="e">
        <f ca="1">S426*(U426*(T426*VLOOKUP(N426,'Depression Treatment'!F$38:I$41,3,FALSE)+(1-T426)*VLOOKUP(N426,'Depression Treatment'!F$38:I$41,4,FALSE))+(1-U426)*(T426*VLOOKUP(N426,'Depression Treatment'!F$43:I$46,3,FALSE)+(1-T426)*VLOOKUP(N426,'Depression Treatment'!F$43:I$46,4,FALSE)))</f>
        <v>#VALUE!</v>
      </c>
      <c r="W426" s="33">
        <f t="shared" ca="1" si="54"/>
        <v>0</v>
      </c>
    </row>
    <row r="427" spans="1:23" x14ac:dyDescent="0.3">
      <c r="A427">
        <f t="shared" si="55"/>
        <v>425</v>
      </c>
      <c r="B427" s="15" t="str">
        <f ca="1">_xlfn.XLOOKUP(OFFSET('Survey Data'!$A$2,A427,0),Key!A$2:A$5,Key!B$2:B$5,"")</f>
        <v/>
      </c>
      <c r="C427" s="15">
        <f ca="1">_xlfn.XLOOKUP(OFFSET('Survey Data'!B$2,$A427,0),Key!$D$2:$D$6,Key!$E$2:$E$6,-25)</f>
        <v>-25</v>
      </c>
      <c r="D427" s="15">
        <f ca="1">_xlfn.XLOOKUP(OFFSET('Survey Data'!C$2,$A427,0),Key!$D$2:$D$6,Key!$E$2:$E$6,-25)</f>
        <v>-25</v>
      </c>
      <c r="E427" s="15">
        <f ca="1">_xlfn.XLOOKUP(OFFSET('Survey Data'!D$2,$A427,0),Key!$D$2:$D$6,Key!$E$2:$E$6,-25)</f>
        <v>-25</v>
      </c>
      <c r="F427" s="15">
        <f ca="1">_xlfn.XLOOKUP(OFFSET('Survey Data'!E$2,$A427,0),Key!$D$2:$D$6,Key!$E$2:$E$6,-25)</f>
        <v>-25</v>
      </c>
      <c r="G427" s="15">
        <f ca="1">_xlfn.XLOOKUP(OFFSET('Survey Data'!F$2,$A427,0),Key!$D$2:$D$6,Key!$E$2:$E$6,-25)</f>
        <v>-25</v>
      </c>
      <c r="H427" s="15">
        <f ca="1">_xlfn.XLOOKUP(OFFSET('Survey Data'!G$2,$A427,0),Key!$D$2:$D$6,Key!$E$2:$E$6,-25)</f>
        <v>-25</v>
      </c>
      <c r="I427" s="15">
        <f ca="1">OFFSET('Survey Data'!$H$2,A427,0)</f>
        <v>0</v>
      </c>
      <c r="J427" s="15" t="str">
        <f ca="1">_xlfn.XLOOKUP(OFFSET('Survey Data'!$R$2,A427,0),Key!$G$2:$G$3,Key!$H$2:$H$3,"")</f>
        <v/>
      </c>
      <c r="L427">
        <f t="shared" ca="1" si="48"/>
        <v>-150</v>
      </c>
      <c r="M427">
        <f t="shared" ca="1" si="49"/>
        <v>0</v>
      </c>
      <c r="N427" t="e">
        <f ca="1">VLOOKUP(M427,Key!J$2:K$101,2,FALSE)</f>
        <v>#N/A</v>
      </c>
      <c r="O427" t="e" cm="1">
        <f t="array" ref="O427">_xlfn.IFS(COUNTIF('Survey Data'!J427:P427,"Yes")&gt;1,4,'Survey Data'!P427="Yes",1,'Survey Data'!L427="Yes",2,'Survey Data'!M427="Yes",3,'Survey Data'!J427="Yes",4,'Survey Data'!K427="Yes",4,'Survey Data'!N427="Yes",4)</f>
        <v>#N/A</v>
      </c>
      <c r="P427" t="e">
        <f t="shared" ca="1" si="50"/>
        <v>#N/A</v>
      </c>
      <c r="Q427">
        <f t="shared" ca="1" si="51"/>
        <v>1</v>
      </c>
      <c r="R427" t="b">
        <f t="shared" ca="1" si="52"/>
        <v>1</v>
      </c>
      <c r="S427" t="str">
        <f t="shared" ca="1" si="53"/>
        <v/>
      </c>
      <c r="T427" t="e">
        <f ca="1">_xlfn.XLOOKUP(P427,'Depression Treatment'!A$2:A$33,'Depression Treatment'!I$2:I$33,0)*S427</f>
        <v>#N/A</v>
      </c>
      <c r="U427">
        <f>IF(LEFT('Survey Data'!I427,8)="Employed",1,0)</f>
        <v>0</v>
      </c>
      <c r="V427" s="33" t="e">
        <f ca="1">S427*(U427*(T427*VLOOKUP(N427,'Depression Treatment'!F$38:I$41,3,FALSE)+(1-T427)*VLOOKUP(N427,'Depression Treatment'!F$38:I$41,4,FALSE))+(1-U427)*(T427*VLOOKUP(N427,'Depression Treatment'!F$43:I$46,3,FALSE)+(1-T427)*VLOOKUP(N427,'Depression Treatment'!F$43:I$46,4,FALSE)))</f>
        <v>#VALUE!</v>
      </c>
      <c r="W427" s="33">
        <f t="shared" ca="1" si="54"/>
        <v>0</v>
      </c>
    </row>
    <row r="428" spans="1:23" x14ac:dyDescent="0.3">
      <c r="A428">
        <f t="shared" si="55"/>
        <v>426</v>
      </c>
      <c r="B428" s="15" t="str">
        <f ca="1">_xlfn.XLOOKUP(OFFSET('Survey Data'!$A$2,A428,0),Key!A$2:A$5,Key!B$2:B$5,"")</f>
        <v/>
      </c>
      <c r="C428" s="15">
        <f ca="1">_xlfn.XLOOKUP(OFFSET('Survey Data'!B$2,$A428,0),Key!$D$2:$D$6,Key!$E$2:$E$6,-25)</f>
        <v>-25</v>
      </c>
      <c r="D428" s="15">
        <f ca="1">_xlfn.XLOOKUP(OFFSET('Survey Data'!C$2,$A428,0),Key!$D$2:$D$6,Key!$E$2:$E$6,-25)</f>
        <v>-25</v>
      </c>
      <c r="E428" s="15">
        <f ca="1">_xlfn.XLOOKUP(OFFSET('Survey Data'!D$2,$A428,0),Key!$D$2:$D$6,Key!$E$2:$E$6,-25)</f>
        <v>-25</v>
      </c>
      <c r="F428" s="15">
        <f ca="1">_xlfn.XLOOKUP(OFFSET('Survey Data'!E$2,$A428,0),Key!$D$2:$D$6,Key!$E$2:$E$6,-25)</f>
        <v>-25</v>
      </c>
      <c r="G428" s="15">
        <f ca="1">_xlfn.XLOOKUP(OFFSET('Survey Data'!F$2,$A428,0),Key!$D$2:$D$6,Key!$E$2:$E$6,-25)</f>
        <v>-25</v>
      </c>
      <c r="H428" s="15">
        <f ca="1">_xlfn.XLOOKUP(OFFSET('Survey Data'!G$2,$A428,0),Key!$D$2:$D$6,Key!$E$2:$E$6,-25)</f>
        <v>-25</v>
      </c>
      <c r="I428" s="15">
        <f ca="1">OFFSET('Survey Data'!$H$2,A428,0)</f>
        <v>0</v>
      </c>
      <c r="J428" s="15" t="str">
        <f ca="1">_xlfn.XLOOKUP(OFFSET('Survey Data'!$R$2,A428,0),Key!$G$2:$G$3,Key!$H$2:$H$3,"")</f>
        <v/>
      </c>
      <c r="L428">
        <f t="shared" ca="1" si="48"/>
        <v>-150</v>
      </c>
      <c r="M428">
        <f t="shared" ca="1" si="49"/>
        <v>0</v>
      </c>
      <c r="N428" t="e">
        <f ca="1">VLOOKUP(M428,Key!J$2:K$101,2,FALSE)</f>
        <v>#N/A</v>
      </c>
      <c r="O428" t="e" cm="1">
        <f t="array" ref="O428">_xlfn.IFS(COUNTIF('Survey Data'!J428:P428,"Yes")&gt;1,4,'Survey Data'!P428="Yes",1,'Survey Data'!L428="Yes",2,'Survey Data'!M428="Yes",3,'Survey Data'!J428="Yes",4,'Survey Data'!K428="Yes",4,'Survey Data'!N428="Yes",4)</f>
        <v>#N/A</v>
      </c>
      <c r="P428" t="e">
        <f t="shared" ca="1" si="50"/>
        <v>#N/A</v>
      </c>
      <c r="Q428">
        <f t="shared" ca="1" si="51"/>
        <v>1</v>
      </c>
      <c r="R428" t="b">
        <f t="shared" ca="1" si="52"/>
        <v>1</v>
      </c>
      <c r="S428" t="str">
        <f t="shared" ca="1" si="53"/>
        <v/>
      </c>
      <c r="T428" t="e">
        <f ca="1">_xlfn.XLOOKUP(P428,'Depression Treatment'!A$2:A$33,'Depression Treatment'!I$2:I$33,0)*S428</f>
        <v>#N/A</v>
      </c>
      <c r="U428">
        <f>IF(LEFT('Survey Data'!I428,8)="Employed",1,0)</f>
        <v>0</v>
      </c>
      <c r="V428" s="33" t="e">
        <f ca="1">S428*(U428*(T428*VLOOKUP(N428,'Depression Treatment'!F$38:I$41,3,FALSE)+(1-T428)*VLOOKUP(N428,'Depression Treatment'!F$38:I$41,4,FALSE))+(1-U428)*(T428*VLOOKUP(N428,'Depression Treatment'!F$43:I$46,3,FALSE)+(1-T428)*VLOOKUP(N428,'Depression Treatment'!F$43:I$46,4,FALSE)))</f>
        <v>#VALUE!</v>
      </c>
      <c r="W428" s="33">
        <f t="shared" ca="1" si="54"/>
        <v>0</v>
      </c>
    </row>
    <row r="429" spans="1:23" x14ac:dyDescent="0.3">
      <c r="A429">
        <f t="shared" si="55"/>
        <v>427</v>
      </c>
      <c r="B429" s="15" t="str">
        <f ca="1">_xlfn.XLOOKUP(OFFSET('Survey Data'!$A$2,A429,0),Key!A$2:A$5,Key!B$2:B$5,"")</f>
        <v/>
      </c>
      <c r="C429" s="15">
        <f ca="1">_xlfn.XLOOKUP(OFFSET('Survey Data'!B$2,$A429,0),Key!$D$2:$D$6,Key!$E$2:$E$6,-25)</f>
        <v>-25</v>
      </c>
      <c r="D429" s="15">
        <f ca="1">_xlfn.XLOOKUP(OFFSET('Survey Data'!C$2,$A429,0),Key!$D$2:$D$6,Key!$E$2:$E$6,-25)</f>
        <v>-25</v>
      </c>
      <c r="E429" s="15">
        <f ca="1">_xlfn.XLOOKUP(OFFSET('Survey Data'!D$2,$A429,0),Key!$D$2:$D$6,Key!$E$2:$E$6,-25)</f>
        <v>-25</v>
      </c>
      <c r="F429" s="15">
        <f ca="1">_xlfn.XLOOKUP(OFFSET('Survey Data'!E$2,$A429,0),Key!$D$2:$D$6,Key!$E$2:$E$6,-25)</f>
        <v>-25</v>
      </c>
      <c r="G429" s="15">
        <f ca="1">_xlfn.XLOOKUP(OFFSET('Survey Data'!F$2,$A429,0),Key!$D$2:$D$6,Key!$E$2:$E$6,-25)</f>
        <v>-25</v>
      </c>
      <c r="H429" s="15">
        <f ca="1">_xlfn.XLOOKUP(OFFSET('Survey Data'!G$2,$A429,0),Key!$D$2:$D$6,Key!$E$2:$E$6,-25)</f>
        <v>-25</v>
      </c>
      <c r="I429" s="15">
        <f ca="1">OFFSET('Survey Data'!$H$2,A429,0)</f>
        <v>0</v>
      </c>
      <c r="J429" s="15" t="str">
        <f ca="1">_xlfn.XLOOKUP(OFFSET('Survey Data'!$R$2,A429,0),Key!$G$2:$G$3,Key!$H$2:$H$3,"")</f>
        <v/>
      </c>
      <c r="L429">
        <f t="shared" ca="1" si="48"/>
        <v>-150</v>
      </c>
      <c r="M429">
        <f t="shared" ca="1" si="49"/>
        <v>0</v>
      </c>
      <c r="N429" t="e">
        <f ca="1">VLOOKUP(M429,Key!J$2:K$101,2,FALSE)</f>
        <v>#N/A</v>
      </c>
      <c r="O429" t="e" cm="1">
        <f t="array" ref="O429">_xlfn.IFS(COUNTIF('Survey Data'!J429:P429,"Yes")&gt;1,4,'Survey Data'!P429="Yes",1,'Survey Data'!L429="Yes",2,'Survey Data'!M429="Yes",3,'Survey Data'!J429="Yes",4,'Survey Data'!K429="Yes",4,'Survey Data'!N429="Yes",4)</f>
        <v>#N/A</v>
      </c>
      <c r="P429" t="e">
        <f t="shared" ca="1" si="50"/>
        <v>#N/A</v>
      </c>
      <c r="Q429">
        <f t="shared" ca="1" si="51"/>
        <v>1</v>
      </c>
      <c r="R429" t="b">
        <f t="shared" ca="1" si="52"/>
        <v>1</v>
      </c>
      <c r="S429" t="str">
        <f t="shared" ca="1" si="53"/>
        <v/>
      </c>
      <c r="T429" t="e">
        <f ca="1">_xlfn.XLOOKUP(P429,'Depression Treatment'!A$2:A$33,'Depression Treatment'!I$2:I$33,0)*S429</f>
        <v>#N/A</v>
      </c>
      <c r="U429">
        <f>IF(LEFT('Survey Data'!I429,8)="Employed",1,0)</f>
        <v>0</v>
      </c>
      <c r="V429" s="33" t="e">
        <f ca="1">S429*(U429*(T429*VLOOKUP(N429,'Depression Treatment'!F$38:I$41,3,FALSE)+(1-T429)*VLOOKUP(N429,'Depression Treatment'!F$38:I$41,4,FALSE))+(1-U429)*(T429*VLOOKUP(N429,'Depression Treatment'!F$43:I$46,3,FALSE)+(1-T429)*VLOOKUP(N429,'Depression Treatment'!F$43:I$46,4,FALSE)))</f>
        <v>#VALUE!</v>
      </c>
      <c r="W429" s="33">
        <f t="shared" ca="1" si="54"/>
        <v>0</v>
      </c>
    </row>
    <row r="430" spans="1:23" x14ac:dyDescent="0.3">
      <c r="A430">
        <f t="shared" si="55"/>
        <v>428</v>
      </c>
      <c r="B430" s="15" t="str">
        <f ca="1">_xlfn.XLOOKUP(OFFSET('Survey Data'!$A$2,A430,0),Key!A$2:A$5,Key!B$2:B$5,"")</f>
        <v/>
      </c>
      <c r="C430" s="15">
        <f ca="1">_xlfn.XLOOKUP(OFFSET('Survey Data'!B$2,$A430,0),Key!$D$2:$D$6,Key!$E$2:$E$6,-25)</f>
        <v>-25</v>
      </c>
      <c r="D430" s="15">
        <f ca="1">_xlfn.XLOOKUP(OFFSET('Survey Data'!C$2,$A430,0),Key!$D$2:$D$6,Key!$E$2:$E$6,-25)</f>
        <v>-25</v>
      </c>
      <c r="E430" s="15">
        <f ca="1">_xlfn.XLOOKUP(OFFSET('Survey Data'!D$2,$A430,0),Key!$D$2:$D$6,Key!$E$2:$E$6,-25)</f>
        <v>-25</v>
      </c>
      <c r="F430" s="15">
        <f ca="1">_xlfn.XLOOKUP(OFFSET('Survey Data'!E$2,$A430,0),Key!$D$2:$D$6,Key!$E$2:$E$6,-25)</f>
        <v>-25</v>
      </c>
      <c r="G430" s="15">
        <f ca="1">_xlfn.XLOOKUP(OFFSET('Survey Data'!F$2,$A430,0),Key!$D$2:$D$6,Key!$E$2:$E$6,-25)</f>
        <v>-25</v>
      </c>
      <c r="H430" s="15">
        <f ca="1">_xlfn.XLOOKUP(OFFSET('Survey Data'!G$2,$A430,0),Key!$D$2:$D$6,Key!$E$2:$E$6,-25)</f>
        <v>-25</v>
      </c>
      <c r="I430" s="15">
        <f ca="1">OFFSET('Survey Data'!$H$2,A430,0)</f>
        <v>0</v>
      </c>
      <c r="J430" s="15" t="str">
        <f ca="1">_xlfn.XLOOKUP(OFFSET('Survey Data'!$R$2,A430,0),Key!$G$2:$G$3,Key!$H$2:$H$3,"")</f>
        <v/>
      </c>
      <c r="L430">
        <f t="shared" ca="1" si="48"/>
        <v>-150</v>
      </c>
      <c r="M430">
        <f t="shared" ca="1" si="49"/>
        <v>0</v>
      </c>
      <c r="N430" t="e">
        <f ca="1">VLOOKUP(M430,Key!J$2:K$101,2,FALSE)</f>
        <v>#N/A</v>
      </c>
      <c r="O430" t="e" cm="1">
        <f t="array" ref="O430">_xlfn.IFS(COUNTIF('Survey Data'!J430:P430,"Yes")&gt;1,4,'Survey Data'!P430="Yes",1,'Survey Data'!L430="Yes",2,'Survey Data'!M430="Yes",3,'Survey Data'!J430="Yes",4,'Survey Data'!K430="Yes",4,'Survey Data'!N430="Yes",4)</f>
        <v>#N/A</v>
      </c>
      <c r="P430" t="e">
        <f t="shared" ca="1" si="50"/>
        <v>#N/A</v>
      </c>
      <c r="Q430">
        <f t="shared" ca="1" si="51"/>
        <v>1</v>
      </c>
      <c r="R430" t="b">
        <f t="shared" ca="1" si="52"/>
        <v>1</v>
      </c>
      <c r="S430" t="str">
        <f t="shared" ca="1" si="53"/>
        <v/>
      </c>
      <c r="T430" t="e">
        <f ca="1">_xlfn.XLOOKUP(P430,'Depression Treatment'!A$2:A$33,'Depression Treatment'!I$2:I$33,0)*S430</f>
        <v>#N/A</v>
      </c>
      <c r="U430">
        <f>IF(LEFT('Survey Data'!I430,8)="Employed",1,0)</f>
        <v>0</v>
      </c>
      <c r="V430" s="33" t="e">
        <f ca="1">S430*(U430*(T430*VLOOKUP(N430,'Depression Treatment'!F$38:I$41,3,FALSE)+(1-T430)*VLOOKUP(N430,'Depression Treatment'!F$38:I$41,4,FALSE))+(1-U430)*(T430*VLOOKUP(N430,'Depression Treatment'!F$43:I$46,3,FALSE)+(1-T430)*VLOOKUP(N430,'Depression Treatment'!F$43:I$46,4,FALSE)))</f>
        <v>#VALUE!</v>
      </c>
      <c r="W430" s="33">
        <f t="shared" ca="1" si="54"/>
        <v>0</v>
      </c>
    </row>
    <row r="431" spans="1:23" x14ac:dyDescent="0.3">
      <c r="A431">
        <f t="shared" si="55"/>
        <v>429</v>
      </c>
      <c r="B431" s="15" t="str">
        <f ca="1">_xlfn.XLOOKUP(OFFSET('Survey Data'!$A$2,A431,0),Key!A$2:A$5,Key!B$2:B$5,"")</f>
        <v/>
      </c>
      <c r="C431" s="15">
        <f ca="1">_xlfn.XLOOKUP(OFFSET('Survey Data'!B$2,$A431,0),Key!$D$2:$D$6,Key!$E$2:$E$6,-25)</f>
        <v>-25</v>
      </c>
      <c r="D431" s="15">
        <f ca="1">_xlfn.XLOOKUP(OFFSET('Survey Data'!C$2,$A431,0),Key!$D$2:$D$6,Key!$E$2:$E$6,-25)</f>
        <v>-25</v>
      </c>
      <c r="E431" s="15">
        <f ca="1">_xlfn.XLOOKUP(OFFSET('Survey Data'!D$2,$A431,0),Key!$D$2:$D$6,Key!$E$2:$E$6,-25)</f>
        <v>-25</v>
      </c>
      <c r="F431" s="15">
        <f ca="1">_xlfn.XLOOKUP(OFFSET('Survey Data'!E$2,$A431,0),Key!$D$2:$D$6,Key!$E$2:$E$6,-25)</f>
        <v>-25</v>
      </c>
      <c r="G431" s="15">
        <f ca="1">_xlfn.XLOOKUP(OFFSET('Survey Data'!F$2,$A431,0),Key!$D$2:$D$6,Key!$E$2:$E$6,-25)</f>
        <v>-25</v>
      </c>
      <c r="H431" s="15">
        <f ca="1">_xlfn.XLOOKUP(OFFSET('Survey Data'!G$2,$A431,0),Key!$D$2:$D$6,Key!$E$2:$E$6,-25)</f>
        <v>-25</v>
      </c>
      <c r="I431" s="15">
        <f ca="1">OFFSET('Survey Data'!$H$2,A431,0)</f>
        <v>0</v>
      </c>
      <c r="J431" s="15" t="str">
        <f ca="1">_xlfn.XLOOKUP(OFFSET('Survey Data'!$R$2,A431,0),Key!$G$2:$G$3,Key!$H$2:$H$3,"")</f>
        <v/>
      </c>
      <c r="L431">
        <f t="shared" ca="1" si="48"/>
        <v>-150</v>
      </c>
      <c r="M431">
        <f t="shared" ca="1" si="49"/>
        <v>0</v>
      </c>
      <c r="N431" t="e">
        <f ca="1">VLOOKUP(M431,Key!J$2:K$101,2,FALSE)</f>
        <v>#N/A</v>
      </c>
      <c r="O431" t="e" cm="1">
        <f t="array" ref="O431">_xlfn.IFS(COUNTIF('Survey Data'!J431:P431,"Yes")&gt;1,4,'Survey Data'!P431="Yes",1,'Survey Data'!L431="Yes",2,'Survey Data'!M431="Yes",3,'Survey Data'!J431="Yes",4,'Survey Data'!K431="Yes",4,'Survey Data'!N431="Yes",4)</f>
        <v>#N/A</v>
      </c>
      <c r="P431" t="e">
        <f t="shared" ca="1" si="50"/>
        <v>#N/A</v>
      </c>
      <c r="Q431">
        <f t="shared" ca="1" si="51"/>
        <v>1</v>
      </c>
      <c r="R431" t="b">
        <f t="shared" ca="1" si="52"/>
        <v>1</v>
      </c>
      <c r="S431" t="str">
        <f t="shared" ca="1" si="53"/>
        <v/>
      </c>
      <c r="T431" t="e">
        <f ca="1">_xlfn.XLOOKUP(P431,'Depression Treatment'!A$2:A$33,'Depression Treatment'!I$2:I$33,0)*S431</f>
        <v>#N/A</v>
      </c>
      <c r="U431">
        <f>IF(LEFT('Survey Data'!I431,8)="Employed",1,0)</f>
        <v>0</v>
      </c>
      <c r="V431" s="33" t="e">
        <f ca="1">S431*(U431*(T431*VLOOKUP(N431,'Depression Treatment'!F$38:I$41,3,FALSE)+(1-T431)*VLOOKUP(N431,'Depression Treatment'!F$38:I$41,4,FALSE))+(1-U431)*(T431*VLOOKUP(N431,'Depression Treatment'!F$43:I$46,3,FALSE)+(1-T431)*VLOOKUP(N431,'Depression Treatment'!F$43:I$46,4,FALSE)))</f>
        <v>#VALUE!</v>
      </c>
      <c r="W431" s="33">
        <f t="shared" ca="1" si="54"/>
        <v>0</v>
      </c>
    </row>
    <row r="432" spans="1:23" x14ac:dyDescent="0.3">
      <c r="A432">
        <f t="shared" si="55"/>
        <v>430</v>
      </c>
      <c r="B432" s="15" t="str">
        <f ca="1">_xlfn.XLOOKUP(OFFSET('Survey Data'!$A$2,A432,0),Key!A$2:A$5,Key!B$2:B$5,"")</f>
        <v/>
      </c>
      <c r="C432" s="15">
        <f ca="1">_xlfn.XLOOKUP(OFFSET('Survey Data'!B$2,$A432,0),Key!$D$2:$D$6,Key!$E$2:$E$6,-25)</f>
        <v>-25</v>
      </c>
      <c r="D432" s="15">
        <f ca="1">_xlfn.XLOOKUP(OFFSET('Survey Data'!C$2,$A432,0),Key!$D$2:$D$6,Key!$E$2:$E$6,-25)</f>
        <v>-25</v>
      </c>
      <c r="E432" s="15">
        <f ca="1">_xlfn.XLOOKUP(OFFSET('Survey Data'!D$2,$A432,0),Key!$D$2:$D$6,Key!$E$2:$E$6,-25)</f>
        <v>-25</v>
      </c>
      <c r="F432" s="15">
        <f ca="1">_xlfn.XLOOKUP(OFFSET('Survey Data'!E$2,$A432,0),Key!$D$2:$D$6,Key!$E$2:$E$6,-25)</f>
        <v>-25</v>
      </c>
      <c r="G432" s="15">
        <f ca="1">_xlfn.XLOOKUP(OFFSET('Survey Data'!F$2,$A432,0),Key!$D$2:$D$6,Key!$E$2:$E$6,-25)</f>
        <v>-25</v>
      </c>
      <c r="H432" s="15">
        <f ca="1">_xlfn.XLOOKUP(OFFSET('Survey Data'!G$2,$A432,0),Key!$D$2:$D$6,Key!$E$2:$E$6,-25)</f>
        <v>-25</v>
      </c>
      <c r="I432" s="15">
        <f ca="1">OFFSET('Survey Data'!$H$2,A432,0)</f>
        <v>0</v>
      </c>
      <c r="J432" s="15" t="str">
        <f ca="1">_xlfn.XLOOKUP(OFFSET('Survey Data'!$R$2,A432,0),Key!$G$2:$G$3,Key!$H$2:$H$3,"")</f>
        <v/>
      </c>
      <c r="L432">
        <f t="shared" ca="1" si="48"/>
        <v>-150</v>
      </c>
      <c r="M432">
        <f t="shared" ca="1" si="49"/>
        <v>0</v>
      </c>
      <c r="N432" t="e">
        <f ca="1">VLOOKUP(M432,Key!J$2:K$101,2,FALSE)</f>
        <v>#N/A</v>
      </c>
      <c r="O432" t="e" cm="1">
        <f t="array" ref="O432">_xlfn.IFS(COUNTIF('Survey Data'!J432:P432,"Yes")&gt;1,4,'Survey Data'!P432="Yes",1,'Survey Data'!L432="Yes",2,'Survey Data'!M432="Yes",3,'Survey Data'!J432="Yes",4,'Survey Data'!K432="Yes",4,'Survey Data'!N432="Yes",4)</f>
        <v>#N/A</v>
      </c>
      <c r="P432" t="e">
        <f t="shared" ca="1" si="50"/>
        <v>#N/A</v>
      </c>
      <c r="Q432">
        <f t="shared" ca="1" si="51"/>
        <v>1</v>
      </c>
      <c r="R432" t="b">
        <f t="shared" ca="1" si="52"/>
        <v>1</v>
      </c>
      <c r="S432" t="str">
        <f t="shared" ca="1" si="53"/>
        <v/>
      </c>
      <c r="T432" t="e">
        <f ca="1">_xlfn.XLOOKUP(P432,'Depression Treatment'!A$2:A$33,'Depression Treatment'!I$2:I$33,0)*S432</f>
        <v>#N/A</v>
      </c>
      <c r="U432">
        <f>IF(LEFT('Survey Data'!I432,8)="Employed",1,0)</f>
        <v>0</v>
      </c>
      <c r="V432" s="33" t="e">
        <f ca="1">S432*(U432*(T432*VLOOKUP(N432,'Depression Treatment'!F$38:I$41,3,FALSE)+(1-T432)*VLOOKUP(N432,'Depression Treatment'!F$38:I$41,4,FALSE))+(1-U432)*(T432*VLOOKUP(N432,'Depression Treatment'!F$43:I$46,3,FALSE)+(1-T432)*VLOOKUP(N432,'Depression Treatment'!F$43:I$46,4,FALSE)))</f>
        <v>#VALUE!</v>
      </c>
      <c r="W432" s="33">
        <f t="shared" ca="1" si="54"/>
        <v>0</v>
      </c>
    </row>
    <row r="433" spans="1:23" x14ac:dyDescent="0.3">
      <c r="A433">
        <f t="shared" si="55"/>
        <v>431</v>
      </c>
      <c r="B433" s="15" t="str">
        <f ca="1">_xlfn.XLOOKUP(OFFSET('Survey Data'!$A$2,A433,0),Key!A$2:A$5,Key!B$2:B$5,"")</f>
        <v/>
      </c>
      <c r="C433" s="15">
        <f ca="1">_xlfn.XLOOKUP(OFFSET('Survey Data'!B$2,$A433,0),Key!$D$2:$D$6,Key!$E$2:$E$6,-25)</f>
        <v>-25</v>
      </c>
      <c r="D433" s="15">
        <f ca="1">_xlfn.XLOOKUP(OFFSET('Survey Data'!C$2,$A433,0),Key!$D$2:$D$6,Key!$E$2:$E$6,-25)</f>
        <v>-25</v>
      </c>
      <c r="E433" s="15">
        <f ca="1">_xlfn.XLOOKUP(OFFSET('Survey Data'!D$2,$A433,0),Key!$D$2:$D$6,Key!$E$2:$E$6,-25)</f>
        <v>-25</v>
      </c>
      <c r="F433" s="15">
        <f ca="1">_xlfn.XLOOKUP(OFFSET('Survey Data'!E$2,$A433,0),Key!$D$2:$D$6,Key!$E$2:$E$6,-25)</f>
        <v>-25</v>
      </c>
      <c r="G433" s="15">
        <f ca="1">_xlfn.XLOOKUP(OFFSET('Survey Data'!F$2,$A433,0),Key!$D$2:$D$6,Key!$E$2:$E$6,-25)</f>
        <v>-25</v>
      </c>
      <c r="H433" s="15">
        <f ca="1">_xlfn.XLOOKUP(OFFSET('Survey Data'!G$2,$A433,0),Key!$D$2:$D$6,Key!$E$2:$E$6,-25)</f>
        <v>-25</v>
      </c>
      <c r="I433" s="15">
        <f ca="1">OFFSET('Survey Data'!$H$2,A433,0)</f>
        <v>0</v>
      </c>
      <c r="J433" s="15" t="str">
        <f ca="1">_xlfn.XLOOKUP(OFFSET('Survey Data'!$R$2,A433,0),Key!$G$2:$G$3,Key!$H$2:$H$3,"")</f>
        <v/>
      </c>
      <c r="L433">
        <f t="shared" ca="1" si="48"/>
        <v>-150</v>
      </c>
      <c r="M433">
        <f t="shared" ca="1" si="49"/>
        <v>0</v>
      </c>
      <c r="N433" t="e">
        <f ca="1">VLOOKUP(M433,Key!J$2:K$101,2,FALSE)</f>
        <v>#N/A</v>
      </c>
      <c r="O433" t="e" cm="1">
        <f t="array" ref="O433">_xlfn.IFS(COUNTIF('Survey Data'!J433:P433,"Yes")&gt;1,4,'Survey Data'!P433="Yes",1,'Survey Data'!L433="Yes",2,'Survey Data'!M433="Yes",3,'Survey Data'!J433="Yes",4,'Survey Data'!K433="Yes",4,'Survey Data'!N433="Yes",4)</f>
        <v>#N/A</v>
      </c>
      <c r="P433" t="e">
        <f t="shared" ca="1" si="50"/>
        <v>#N/A</v>
      </c>
      <c r="Q433">
        <f t="shared" ca="1" si="51"/>
        <v>1</v>
      </c>
      <c r="R433" t="b">
        <f t="shared" ca="1" si="52"/>
        <v>1</v>
      </c>
      <c r="S433" t="str">
        <f t="shared" ca="1" si="53"/>
        <v/>
      </c>
      <c r="T433" t="e">
        <f ca="1">_xlfn.XLOOKUP(P433,'Depression Treatment'!A$2:A$33,'Depression Treatment'!I$2:I$33,0)*S433</f>
        <v>#N/A</v>
      </c>
      <c r="U433">
        <f>IF(LEFT('Survey Data'!I433,8)="Employed",1,0)</f>
        <v>0</v>
      </c>
      <c r="V433" s="33" t="e">
        <f ca="1">S433*(U433*(T433*VLOOKUP(N433,'Depression Treatment'!F$38:I$41,3,FALSE)+(1-T433)*VLOOKUP(N433,'Depression Treatment'!F$38:I$41,4,FALSE))+(1-U433)*(T433*VLOOKUP(N433,'Depression Treatment'!F$43:I$46,3,FALSE)+(1-T433)*VLOOKUP(N433,'Depression Treatment'!F$43:I$46,4,FALSE)))</f>
        <v>#VALUE!</v>
      </c>
      <c r="W433" s="33">
        <f t="shared" ca="1" si="54"/>
        <v>0</v>
      </c>
    </row>
    <row r="434" spans="1:23" x14ac:dyDescent="0.3">
      <c r="A434">
        <f t="shared" si="55"/>
        <v>432</v>
      </c>
      <c r="B434" s="15" t="str">
        <f ca="1">_xlfn.XLOOKUP(OFFSET('Survey Data'!$A$2,A434,0),Key!A$2:A$5,Key!B$2:B$5,"")</f>
        <v/>
      </c>
      <c r="C434" s="15">
        <f ca="1">_xlfn.XLOOKUP(OFFSET('Survey Data'!B$2,$A434,0),Key!$D$2:$D$6,Key!$E$2:$E$6,-25)</f>
        <v>-25</v>
      </c>
      <c r="D434" s="15">
        <f ca="1">_xlfn.XLOOKUP(OFFSET('Survey Data'!C$2,$A434,0),Key!$D$2:$D$6,Key!$E$2:$E$6,-25)</f>
        <v>-25</v>
      </c>
      <c r="E434" s="15">
        <f ca="1">_xlfn.XLOOKUP(OFFSET('Survey Data'!D$2,$A434,0),Key!$D$2:$D$6,Key!$E$2:$E$6,-25)</f>
        <v>-25</v>
      </c>
      <c r="F434" s="15">
        <f ca="1">_xlfn.XLOOKUP(OFFSET('Survey Data'!E$2,$A434,0),Key!$D$2:$D$6,Key!$E$2:$E$6,-25)</f>
        <v>-25</v>
      </c>
      <c r="G434" s="15">
        <f ca="1">_xlfn.XLOOKUP(OFFSET('Survey Data'!F$2,$A434,0),Key!$D$2:$D$6,Key!$E$2:$E$6,-25)</f>
        <v>-25</v>
      </c>
      <c r="H434" s="15">
        <f ca="1">_xlfn.XLOOKUP(OFFSET('Survey Data'!G$2,$A434,0),Key!$D$2:$D$6,Key!$E$2:$E$6,-25)</f>
        <v>-25</v>
      </c>
      <c r="I434" s="15">
        <f ca="1">OFFSET('Survey Data'!$H$2,A434,0)</f>
        <v>0</v>
      </c>
      <c r="J434" s="15" t="str">
        <f ca="1">_xlfn.XLOOKUP(OFFSET('Survey Data'!$R$2,A434,0),Key!$G$2:$G$3,Key!$H$2:$H$3,"")</f>
        <v/>
      </c>
      <c r="L434">
        <f t="shared" ca="1" si="48"/>
        <v>-150</v>
      </c>
      <c r="M434">
        <f t="shared" ca="1" si="49"/>
        <v>0</v>
      </c>
      <c r="N434" t="e">
        <f ca="1">VLOOKUP(M434,Key!J$2:K$101,2,FALSE)</f>
        <v>#N/A</v>
      </c>
      <c r="O434" t="e" cm="1">
        <f t="array" ref="O434">_xlfn.IFS(COUNTIF('Survey Data'!J434:P434,"Yes")&gt;1,4,'Survey Data'!P434="Yes",1,'Survey Data'!L434="Yes",2,'Survey Data'!M434="Yes",3,'Survey Data'!J434="Yes",4,'Survey Data'!K434="Yes",4,'Survey Data'!N434="Yes",4)</f>
        <v>#N/A</v>
      </c>
      <c r="P434" t="e">
        <f t="shared" ca="1" si="50"/>
        <v>#N/A</v>
      </c>
      <c r="Q434">
        <f t="shared" ca="1" si="51"/>
        <v>1</v>
      </c>
      <c r="R434" t="b">
        <f t="shared" ca="1" si="52"/>
        <v>1</v>
      </c>
      <c r="S434" t="str">
        <f t="shared" ca="1" si="53"/>
        <v/>
      </c>
      <c r="T434" t="e">
        <f ca="1">_xlfn.XLOOKUP(P434,'Depression Treatment'!A$2:A$33,'Depression Treatment'!I$2:I$33,0)*S434</f>
        <v>#N/A</v>
      </c>
      <c r="U434">
        <f>IF(LEFT('Survey Data'!I434,8)="Employed",1,0)</f>
        <v>0</v>
      </c>
      <c r="V434" s="33" t="e">
        <f ca="1">S434*(U434*(T434*VLOOKUP(N434,'Depression Treatment'!F$38:I$41,3,FALSE)+(1-T434)*VLOOKUP(N434,'Depression Treatment'!F$38:I$41,4,FALSE))+(1-U434)*(T434*VLOOKUP(N434,'Depression Treatment'!F$43:I$46,3,FALSE)+(1-T434)*VLOOKUP(N434,'Depression Treatment'!F$43:I$46,4,FALSE)))</f>
        <v>#VALUE!</v>
      </c>
      <c r="W434" s="33">
        <f t="shared" ca="1" si="54"/>
        <v>0</v>
      </c>
    </row>
    <row r="435" spans="1:23" x14ac:dyDescent="0.3">
      <c r="A435">
        <f t="shared" si="55"/>
        <v>433</v>
      </c>
      <c r="B435" s="15" t="str">
        <f ca="1">_xlfn.XLOOKUP(OFFSET('Survey Data'!$A$2,A435,0),Key!A$2:A$5,Key!B$2:B$5,"")</f>
        <v/>
      </c>
      <c r="C435" s="15">
        <f ca="1">_xlfn.XLOOKUP(OFFSET('Survey Data'!B$2,$A435,0),Key!$D$2:$D$6,Key!$E$2:$E$6,-25)</f>
        <v>-25</v>
      </c>
      <c r="D435" s="15">
        <f ca="1">_xlfn.XLOOKUP(OFFSET('Survey Data'!C$2,$A435,0),Key!$D$2:$D$6,Key!$E$2:$E$6,-25)</f>
        <v>-25</v>
      </c>
      <c r="E435" s="15">
        <f ca="1">_xlfn.XLOOKUP(OFFSET('Survey Data'!D$2,$A435,0),Key!$D$2:$D$6,Key!$E$2:$E$6,-25)</f>
        <v>-25</v>
      </c>
      <c r="F435" s="15">
        <f ca="1">_xlfn.XLOOKUP(OFFSET('Survey Data'!E$2,$A435,0),Key!$D$2:$D$6,Key!$E$2:$E$6,-25)</f>
        <v>-25</v>
      </c>
      <c r="G435" s="15">
        <f ca="1">_xlfn.XLOOKUP(OFFSET('Survey Data'!F$2,$A435,0),Key!$D$2:$D$6,Key!$E$2:$E$6,-25)</f>
        <v>-25</v>
      </c>
      <c r="H435" s="15">
        <f ca="1">_xlfn.XLOOKUP(OFFSET('Survey Data'!G$2,$A435,0),Key!$D$2:$D$6,Key!$E$2:$E$6,-25)</f>
        <v>-25</v>
      </c>
      <c r="I435" s="15">
        <f ca="1">OFFSET('Survey Data'!$H$2,A435,0)</f>
        <v>0</v>
      </c>
      <c r="J435" s="15" t="str">
        <f ca="1">_xlfn.XLOOKUP(OFFSET('Survey Data'!$R$2,A435,0),Key!$G$2:$G$3,Key!$H$2:$H$3,"")</f>
        <v/>
      </c>
      <c r="L435">
        <f t="shared" ca="1" si="48"/>
        <v>-150</v>
      </c>
      <c r="M435">
        <f t="shared" ca="1" si="49"/>
        <v>0</v>
      </c>
      <c r="N435" t="e">
        <f ca="1">VLOOKUP(M435,Key!J$2:K$101,2,FALSE)</f>
        <v>#N/A</v>
      </c>
      <c r="O435" t="e" cm="1">
        <f t="array" ref="O435">_xlfn.IFS(COUNTIF('Survey Data'!J435:P435,"Yes")&gt;1,4,'Survey Data'!P435="Yes",1,'Survey Data'!L435="Yes",2,'Survey Data'!M435="Yes",3,'Survey Data'!J435="Yes",4,'Survey Data'!K435="Yes",4,'Survey Data'!N435="Yes",4)</f>
        <v>#N/A</v>
      </c>
      <c r="P435" t="e">
        <f t="shared" ca="1" si="50"/>
        <v>#N/A</v>
      </c>
      <c r="Q435">
        <f t="shared" ca="1" si="51"/>
        <v>1</v>
      </c>
      <c r="R435" t="b">
        <f t="shared" ca="1" si="52"/>
        <v>1</v>
      </c>
      <c r="S435" t="str">
        <f t="shared" ca="1" si="53"/>
        <v/>
      </c>
      <c r="T435" t="e">
        <f ca="1">_xlfn.XLOOKUP(P435,'Depression Treatment'!A$2:A$33,'Depression Treatment'!I$2:I$33,0)*S435</f>
        <v>#N/A</v>
      </c>
      <c r="U435">
        <f>IF(LEFT('Survey Data'!I435,8)="Employed",1,0)</f>
        <v>0</v>
      </c>
      <c r="V435" s="33" t="e">
        <f ca="1">S435*(U435*(T435*VLOOKUP(N435,'Depression Treatment'!F$38:I$41,3,FALSE)+(1-T435)*VLOOKUP(N435,'Depression Treatment'!F$38:I$41,4,FALSE))+(1-U435)*(T435*VLOOKUP(N435,'Depression Treatment'!F$43:I$46,3,FALSE)+(1-T435)*VLOOKUP(N435,'Depression Treatment'!F$43:I$46,4,FALSE)))</f>
        <v>#VALUE!</v>
      </c>
      <c r="W435" s="33">
        <f t="shared" ca="1" si="54"/>
        <v>0</v>
      </c>
    </row>
    <row r="436" spans="1:23" x14ac:dyDescent="0.3">
      <c r="A436">
        <f t="shared" si="55"/>
        <v>434</v>
      </c>
      <c r="B436" s="15" t="str">
        <f ca="1">_xlfn.XLOOKUP(OFFSET('Survey Data'!$A$2,A436,0),Key!A$2:A$5,Key!B$2:B$5,"")</f>
        <v/>
      </c>
      <c r="C436" s="15">
        <f ca="1">_xlfn.XLOOKUP(OFFSET('Survey Data'!B$2,$A436,0),Key!$D$2:$D$6,Key!$E$2:$E$6,-25)</f>
        <v>-25</v>
      </c>
      <c r="D436" s="15">
        <f ca="1">_xlfn.XLOOKUP(OFFSET('Survey Data'!C$2,$A436,0),Key!$D$2:$D$6,Key!$E$2:$E$6,-25)</f>
        <v>-25</v>
      </c>
      <c r="E436" s="15">
        <f ca="1">_xlfn.XLOOKUP(OFFSET('Survey Data'!D$2,$A436,0),Key!$D$2:$D$6,Key!$E$2:$E$6,-25)</f>
        <v>-25</v>
      </c>
      <c r="F436" s="15">
        <f ca="1">_xlfn.XLOOKUP(OFFSET('Survey Data'!E$2,$A436,0),Key!$D$2:$D$6,Key!$E$2:$E$6,-25)</f>
        <v>-25</v>
      </c>
      <c r="G436" s="15">
        <f ca="1">_xlfn.XLOOKUP(OFFSET('Survey Data'!F$2,$A436,0),Key!$D$2:$D$6,Key!$E$2:$E$6,-25)</f>
        <v>-25</v>
      </c>
      <c r="H436" s="15">
        <f ca="1">_xlfn.XLOOKUP(OFFSET('Survey Data'!G$2,$A436,0),Key!$D$2:$D$6,Key!$E$2:$E$6,-25)</f>
        <v>-25</v>
      </c>
      <c r="I436" s="15">
        <f ca="1">OFFSET('Survey Data'!$H$2,A436,0)</f>
        <v>0</v>
      </c>
      <c r="J436" s="15" t="str">
        <f ca="1">_xlfn.XLOOKUP(OFFSET('Survey Data'!$R$2,A436,0),Key!$G$2:$G$3,Key!$H$2:$H$3,"")</f>
        <v/>
      </c>
      <c r="L436">
        <f t="shared" ca="1" si="48"/>
        <v>-150</v>
      </c>
      <c r="M436">
        <f t="shared" ca="1" si="49"/>
        <v>0</v>
      </c>
      <c r="N436" t="e">
        <f ca="1">VLOOKUP(M436,Key!J$2:K$101,2,FALSE)</f>
        <v>#N/A</v>
      </c>
      <c r="O436" t="e" cm="1">
        <f t="array" ref="O436">_xlfn.IFS(COUNTIF('Survey Data'!J436:P436,"Yes")&gt;1,4,'Survey Data'!P436="Yes",1,'Survey Data'!L436="Yes",2,'Survey Data'!M436="Yes",3,'Survey Data'!J436="Yes",4,'Survey Data'!K436="Yes",4,'Survey Data'!N436="Yes",4)</f>
        <v>#N/A</v>
      </c>
      <c r="P436" t="e">
        <f t="shared" ca="1" si="50"/>
        <v>#N/A</v>
      </c>
      <c r="Q436">
        <f t="shared" ca="1" si="51"/>
        <v>1</v>
      </c>
      <c r="R436" t="b">
        <f t="shared" ca="1" si="52"/>
        <v>1</v>
      </c>
      <c r="S436" t="str">
        <f t="shared" ca="1" si="53"/>
        <v/>
      </c>
      <c r="T436" t="e">
        <f ca="1">_xlfn.XLOOKUP(P436,'Depression Treatment'!A$2:A$33,'Depression Treatment'!I$2:I$33,0)*S436</f>
        <v>#N/A</v>
      </c>
      <c r="U436">
        <f>IF(LEFT('Survey Data'!I436,8)="Employed",1,0)</f>
        <v>0</v>
      </c>
      <c r="V436" s="33" t="e">
        <f ca="1">S436*(U436*(T436*VLOOKUP(N436,'Depression Treatment'!F$38:I$41,3,FALSE)+(1-T436)*VLOOKUP(N436,'Depression Treatment'!F$38:I$41,4,FALSE))+(1-U436)*(T436*VLOOKUP(N436,'Depression Treatment'!F$43:I$46,3,FALSE)+(1-T436)*VLOOKUP(N436,'Depression Treatment'!F$43:I$46,4,FALSE)))</f>
        <v>#VALUE!</v>
      </c>
      <c r="W436" s="33">
        <f t="shared" ca="1" si="54"/>
        <v>0</v>
      </c>
    </row>
    <row r="437" spans="1:23" x14ac:dyDescent="0.3">
      <c r="A437">
        <f t="shared" si="55"/>
        <v>435</v>
      </c>
      <c r="B437" s="15" t="str">
        <f ca="1">_xlfn.XLOOKUP(OFFSET('Survey Data'!$A$2,A437,0),Key!A$2:A$5,Key!B$2:B$5,"")</f>
        <v/>
      </c>
      <c r="C437" s="15">
        <f ca="1">_xlfn.XLOOKUP(OFFSET('Survey Data'!B$2,$A437,0),Key!$D$2:$D$6,Key!$E$2:$E$6,-25)</f>
        <v>-25</v>
      </c>
      <c r="D437" s="15">
        <f ca="1">_xlfn.XLOOKUP(OFFSET('Survey Data'!C$2,$A437,0),Key!$D$2:$D$6,Key!$E$2:$E$6,-25)</f>
        <v>-25</v>
      </c>
      <c r="E437" s="15">
        <f ca="1">_xlfn.XLOOKUP(OFFSET('Survey Data'!D$2,$A437,0),Key!$D$2:$D$6,Key!$E$2:$E$6,-25)</f>
        <v>-25</v>
      </c>
      <c r="F437" s="15">
        <f ca="1">_xlfn.XLOOKUP(OFFSET('Survey Data'!E$2,$A437,0),Key!$D$2:$D$6,Key!$E$2:$E$6,-25)</f>
        <v>-25</v>
      </c>
      <c r="G437" s="15">
        <f ca="1">_xlfn.XLOOKUP(OFFSET('Survey Data'!F$2,$A437,0),Key!$D$2:$D$6,Key!$E$2:$E$6,-25)</f>
        <v>-25</v>
      </c>
      <c r="H437" s="15">
        <f ca="1">_xlfn.XLOOKUP(OFFSET('Survey Data'!G$2,$A437,0),Key!$D$2:$D$6,Key!$E$2:$E$6,-25)</f>
        <v>-25</v>
      </c>
      <c r="I437" s="15">
        <f ca="1">OFFSET('Survey Data'!$H$2,A437,0)</f>
        <v>0</v>
      </c>
      <c r="J437" s="15" t="str">
        <f ca="1">_xlfn.XLOOKUP(OFFSET('Survey Data'!$R$2,A437,0),Key!$G$2:$G$3,Key!$H$2:$H$3,"")</f>
        <v/>
      </c>
      <c r="L437">
        <f t="shared" ca="1" si="48"/>
        <v>-150</v>
      </c>
      <c r="M437">
        <f t="shared" ca="1" si="49"/>
        <v>0</v>
      </c>
      <c r="N437" t="e">
        <f ca="1">VLOOKUP(M437,Key!J$2:K$101,2,FALSE)</f>
        <v>#N/A</v>
      </c>
      <c r="O437" t="e" cm="1">
        <f t="array" ref="O437">_xlfn.IFS(COUNTIF('Survey Data'!J437:P437,"Yes")&gt;1,4,'Survey Data'!P437="Yes",1,'Survey Data'!L437="Yes",2,'Survey Data'!M437="Yes",3,'Survey Data'!J437="Yes",4,'Survey Data'!K437="Yes",4,'Survey Data'!N437="Yes",4)</f>
        <v>#N/A</v>
      </c>
      <c r="P437" t="e">
        <f t="shared" ca="1" si="50"/>
        <v>#N/A</v>
      </c>
      <c r="Q437">
        <f t="shared" ca="1" si="51"/>
        <v>1</v>
      </c>
      <c r="R437" t="b">
        <f t="shared" ca="1" si="52"/>
        <v>1</v>
      </c>
      <c r="S437" t="str">
        <f t="shared" ca="1" si="53"/>
        <v/>
      </c>
      <c r="T437" t="e">
        <f ca="1">_xlfn.XLOOKUP(P437,'Depression Treatment'!A$2:A$33,'Depression Treatment'!I$2:I$33,0)*S437</f>
        <v>#N/A</v>
      </c>
      <c r="U437">
        <f>IF(LEFT('Survey Data'!I437,8)="Employed",1,0)</f>
        <v>0</v>
      </c>
      <c r="V437" s="33" t="e">
        <f ca="1">S437*(U437*(T437*VLOOKUP(N437,'Depression Treatment'!F$38:I$41,3,FALSE)+(1-T437)*VLOOKUP(N437,'Depression Treatment'!F$38:I$41,4,FALSE))+(1-U437)*(T437*VLOOKUP(N437,'Depression Treatment'!F$43:I$46,3,FALSE)+(1-T437)*VLOOKUP(N437,'Depression Treatment'!F$43:I$46,4,FALSE)))</f>
        <v>#VALUE!</v>
      </c>
      <c r="W437" s="33">
        <f t="shared" ca="1" si="54"/>
        <v>0</v>
      </c>
    </row>
    <row r="438" spans="1:23" x14ac:dyDescent="0.3">
      <c r="A438">
        <f t="shared" si="55"/>
        <v>436</v>
      </c>
      <c r="B438" s="15" t="str">
        <f ca="1">_xlfn.XLOOKUP(OFFSET('Survey Data'!$A$2,A438,0),Key!A$2:A$5,Key!B$2:B$5,"")</f>
        <v/>
      </c>
      <c r="C438" s="15">
        <f ca="1">_xlfn.XLOOKUP(OFFSET('Survey Data'!B$2,$A438,0),Key!$D$2:$D$6,Key!$E$2:$E$6,-25)</f>
        <v>-25</v>
      </c>
      <c r="D438" s="15">
        <f ca="1">_xlfn.XLOOKUP(OFFSET('Survey Data'!C$2,$A438,0),Key!$D$2:$D$6,Key!$E$2:$E$6,-25)</f>
        <v>-25</v>
      </c>
      <c r="E438" s="15">
        <f ca="1">_xlfn.XLOOKUP(OFFSET('Survey Data'!D$2,$A438,0),Key!$D$2:$D$6,Key!$E$2:$E$6,-25)</f>
        <v>-25</v>
      </c>
      <c r="F438" s="15">
        <f ca="1">_xlfn.XLOOKUP(OFFSET('Survey Data'!E$2,$A438,0),Key!$D$2:$D$6,Key!$E$2:$E$6,-25)</f>
        <v>-25</v>
      </c>
      <c r="G438" s="15">
        <f ca="1">_xlfn.XLOOKUP(OFFSET('Survey Data'!F$2,$A438,0),Key!$D$2:$D$6,Key!$E$2:$E$6,-25)</f>
        <v>-25</v>
      </c>
      <c r="H438" s="15">
        <f ca="1">_xlfn.XLOOKUP(OFFSET('Survey Data'!G$2,$A438,0),Key!$D$2:$D$6,Key!$E$2:$E$6,-25)</f>
        <v>-25</v>
      </c>
      <c r="I438" s="15">
        <f ca="1">OFFSET('Survey Data'!$H$2,A438,0)</f>
        <v>0</v>
      </c>
      <c r="J438" s="15" t="str">
        <f ca="1">_xlfn.XLOOKUP(OFFSET('Survey Data'!$R$2,A438,0),Key!$G$2:$G$3,Key!$H$2:$H$3,"")</f>
        <v/>
      </c>
      <c r="L438">
        <f t="shared" ca="1" si="48"/>
        <v>-150</v>
      </c>
      <c r="M438">
        <f t="shared" ca="1" si="49"/>
        <v>0</v>
      </c>
      <c r="N438" t="e">
        <f ca="1">VLOOKUP(M438,Key!J$2:K$101,2,FALSE)</f>
        <v>#N/A</v>
      </c>
      <c r="O438" t="e" cm="1">
        <f t="array" ref="O438">_xlfn.IFS(COUNTIF('Survey Data'!J438:P438,"Yes")&gt;1,4,'Survey Data'!P438="Yes",1,'Survey Data'!L438="Yes",2,'Survey Data'!M438="Yes",3,'Survey Data'!J438="Yes",4,'Survey Data'!K438="Yes",4,'Survey Data'!N438="Yes",4)</f>
        <v>#N/A</v>
      </c>
      <c r="P438" t="e">
        <f t="shared" ca="1" si="50"/>
        <v>#N/A</v>
      </c>
      <c r="Q438">
        <f t="shared" ca="1" si="51"/>
        <v>1</v>
      </c>
      <c r="R438" t="b">
        <f t="shared" ca="1" si="52"/>
        <v>1</v>
      </c>
      <c r="S438" t="str">
        <f t="shared" ca="1" si="53"/>
        <v/>
      </c>
      <c r="T438" t="e">
        <f ca="1">_xlfn.XLOOKUP(P438,'Depression Treatment'!A$2:A$33,'Depression Treatment'!I$2:I$33,0)*S438</f>
        <v>#N/A</v>
      </c>
      <c r="U438">
        <f>IF(LEFT('Survey Data'!I438,8)="Employed",1,0)</f>
        <v>0</v>
      </c>
      <c r="V438" s="33" t="e">
        <f ca="1">S438*(U438*(T438*VLOOKUP(N438,'Depression Treatment'!F$38:I$41,3,FALSE)+(1-T438)*VLOOKUP(N438,'Depression Treatment'!F$38:I$41,4,FALSE))+(1-U438)*(T438*VLOOKUP(N438,'Depression Treatment'!F$43:I$46,3,FALSE)+(1-T438)*VLOOKUP(N438,'Depression Treatment'!F$43:I$46,4,FALSE)))</f>
        <v>#VALUE!</v>
      </c>
      <c r="W438" s="33">
        <f t="shared" ca="1" si="54"/>
        <v>0</v>
      </c>
    </row>
    <row r="439" spans="1:23" x14ac:dyDescent="0.3">
      <c r="A439">
        <f t="shared" si="55"/>
        <v>437</v>
      </c>
      <c r="B439" s="15" t="str">
        <f ca="1">_xlfn.XLOOKUP(OFFSET('Survey Data'!$A$2,A439,0),Key!A$2:A$5,Key!B$2:B$5,"")</f>
        <v/>
      </c>
      <c r="C439" s="15">
        <f ca="1">_xlfn.XLOOKUP(OFFSET('Survey Data'!B$2,$A439,0),Key!$D$2:$D$6,Key!$E$2:$E$6,-25)</f>
        <v>-25</v>
      </c>
      <c r="D439" s="15">
        <f ca="1">_xlfn.XLOOKUP(OFFSET('Survey Data'!C$2,$A439,0),Key!$D$2:$D$6,Key!$E$2:$E$6,-25)</f>
        <v>-25</v>
      </c>
      <c r="E439" s="15">
        <f ca="1">_xlfn.XLOOKUP(OFFSET('Survey Data'!D$2,$A439,0),Key!$D$2:$D$6,Key!$E$2:$E$6,-25)</f>
        <v>-25</v>
      </c>
      <c r="F439" s="15">
        <f ca="1">_xlfn.XLOOKUP(OFFSET('Survey Data'!E$2,$A439,0),Key!$D$2:$D$6,Key!$E$2:$E$6,-25)</f>
        <v>-25</v>
      </c>
      <c r="G439" s="15">
        <f ca="1">_xlfn.XLOOKUP(OFFSET('Survey Data'!F$2,$A439,0),Key!$D$2:$D$6,Key!$E$2:$E$6,-25)</f>
        <v>-25</v>
      </c>
      <c r="H439" s="15">
        <f ca="1">_xlfn.XLOOKUP(OFFSET('Survey Data'!G$2,$A439,0),Key!$D$2:$D$6,Key!$E$2:$E$6,-25)</f>
        <v>-25</v>
      </c>
      <c r="I439" s="15">
        <f ca="1">OFFSET('Survey Data'!$H$2,A439,0)</f>
        <v>0</v>
      </c>
      <c r="J439" s="15" t="str">
        <f ca="1">_xlfn.XLOOKUP(OFFSET('Survey Data'!$R$2,A439,0),Key!$G$2:$G$3,Key!$H$2:$H$3,"")</f>
        <v/>
      </c>
      <c r="L439">
        <f t="shared" ca="1" si="48"/>
        <v>-150</v>
      </c>
      <c r="M439">
        <f t="shared" ca="1" si="49"/>
        <v>0</v>
      </c>
      <c r="N439" t="e">
        <f ca="1">VLOOKUP(M439,Key!J$2:K$101,2,FALSE)</f>
        <v>#N/A</v>
      </c>
      <c r="O439" t="e" cm="1">
        <f t="array" ref="O439">_xlfn.IFS(COUNTIF('Survey Data'!J439:P439,"Yes")&gt;1,4,'Survey Data'!P439="Yes",1,'Survey Data'!L439="Yes",2,'Survey Data'!M439="Yes",3,'Survey Data'!J439="Yes",4,'Survey Data'!K439="Yes",4,'Survey Data'!N439="Yes",4)</f>
        <v>#N/A</v>
      </c>
      <c r="P439" t="e">
        <f t="shared" ca="1" si="50"/>
        <v>#N/A</v>
      </c>
      <c r="Q439">
        <f t="shared" ca="1" si="51"/>
        <v>1</v>
      </c>
      <c r="R439" t="b">
        <f t="shared" ca="1" si="52"/>
        <v>1</v>
      </c>
      <c r="S439" t="str">
        <f t="shared" ca="1" si="53"/>
        <v/>
      </c>
      <c r="T439" t="e">
        <f ca="1">_xlfn.XLOOKUP(P439,'Depression Treatment'!A$2:A$33,'Depression Treatment'!I$2:I$33,0)*S439</f>
        <v>#N/A</v>
      </c>
      <c r="U439">
        <f>IF(LEFT('Survey Data'!I439,8)="Employed",1,0)</f>
        <v>0</v>
      </c>
      <c r="V439" s="33" t="e">
        <f ca="1">S439*(U439*(T439*VLOOKUP(N439,'Depression Treatment'!F$38:I$41,3,FALSE)+(1-T439)*VLOOKUP(N439,'Depression Treatment'!F$38:I$41,4,FALSE))+(1-U439)*(T439*VLOOKUP(N439,'Depression Treatment'!F$43:I$46,3,FALSE)+(1-T439)*VLOOKUP(N439,'Depression Treatment'!F$43:I$46,4,FALSE)))</f>
        <v>#VALUE!</v>
      </c>
      <c r="W439" s="33">
        <f t="shared" ca="1" si="54"/>
        <v>0</v>
      </c>
    </row>
    <row r="440" spans="1:23" x14ac:dyDescent="0.3">
      <c r="A440">
        <f t="shared" si="55"/>
        <v>438</v>
      </c>
      <c r="B440" s="15" t="str">
        <f ca="1">_xlfn.XLOOKUP(OFFSET('Survey Data'!$A$2,A440,0),Key!A$2:A$5,Key!B$2:B$5,"")</f>
        <v/>
      </c>
      <c r="C440" s="15">
        <f ca="1">_xlfn.XLOOKUP(OFFSET('Survey Data'!B$2,$A440,0),Key!$D$2:$D$6,Key!$E$2:$E$6,-25)</f>
        <v>-25</v>
      </c>
      <c r="D440" s="15">
        <f ca="1">_xlfn.XLOOKUP(OFFSET('Survey Data'!C$2,$A440,0),Key!$D$2:$D$6,Key!$E$2:$E$6,-25)</f>
        <v>-25</v>
      </c>
      <c r="E440" s="15">
        <f ca="1">_xlfn.XLOOKUP(OFFSET('Survey Data'!D$2,$A440,0),Key!$D$2:$D$6,Key!$E$2:$E$6,-25)</f>
        <v>-25</v>
      </c>
      <c r="F440" s="15">
        <f ca="1">_xlfn.XLOOKUP(OFFSET('Survey Data'!E$2,$A440,0),Key!$D$2:$D$6,Key!$E$2:$E$6,-25)</f>
        <v>-25</v>
      </c>
      <c r="G440" s="15">
        <f ca="1">_xlfn.XLOOKUP(OFFSET('Survey Data'!F$2,$A440,0),Key!$D$2:$D$6,Key!$E$2:$E$6,-25)</f>
        <v>-25</v>
      </c>
      <c r="H440" s="15">
        <f ca="1">_xlfn.XLOOKUP(OFFSET('Survey Data'!G$2,$A440,0),Key!$D$2:$D$6,Key!$E$2:$E$6,-25)</f>
        <v>-25</v>
      </c>
      <c r="I440" s="15">
        <f ca="1">OFFSET('Survey Data'!$H$2,A440,0)</f>
        <v>0</v>
      </c>
      <c r="J440" s="15" t="str">
        <f ca="1">_xlfn.XLOOKUP(OFFSET('Survey Data'!$R$2,A440,0),Key!$G$2:$G$3,Key!$H$2:$H$3,"")</f>
        <v/>
      </c>
      <c r="L440">
        <f t="shared" ca="1" si="48"/>
        <v>-150</v>
      </c>
      <c r="M440">
        <f t="shared" ca="1" si="49"/>
        <v>0</v>
      </c>
      <c r="N440" t="e">
        <f ca="1">VLOOKUP(M440,Key!J$2:K$101,2,FALSE)</f>
        <v>#N/A</v>
      </c>
      <c r="O440" t="e" cm="1">
        <f t="array" ref="O440">_xlfn.IFS(COUNTIF('Survey Data'!J440:P440,"Yes")&gt;1,4,'Survey Data'!P440="Yes",1,'Survey Data'!L440="Yes",2,'Survey Data'!M440="Yes",3,'Survey Data'!J440="Yes",4,'Survey Data'!K440="Yes",4,'Survey Data'!N440="Yes",4)</f>
        <v>#N/A</v>
      </c>
      <c r="P440" t="e">
        <f t="shared" ca="1" si="50"/>
        <v>#N/A</v>
      </c>
      <c r="Q440">
        <f t="shared" ca="1" si="51"/>
        <v>1</v>
      </c>
      <c r="R440" t="b">
        <f t="shared" ca="1" si="52"/>
        <v>1</v>
      </c>
      <c r="S440" t="str">
        <f t="shared" ca="1" si="53"/>
        <v/>
      </c>
      <c r="T440" t="e">
        <f ca="1">_xlfn.XLOOKUP(P440,'Depression Treatment'!A$2:A$33,'Depression Treatment'!I$2:I$33,0)*S440</f>
        <v>#N/A</v>
      </c>
      <c r="U440">
        <f>IF(LEFT('Survey Data'!I440,8)="Employed",1,0)</f>
        <v>0</v>
      </c>
      <c r="V440" s="33" t="e">
        <f ca="1">S440*(U440*(T440*VLOOKUP(N440,'Depression Treatment'!F$38:I$41,3,FALSE)+(1-T440)*VLOOKUP(N440,'Depression Treatment'!F$38:I$41,4,FALSE))+(1-U440)*(T440*VLOOKUP(N440,'Depression Treatment'!F$43:I$46,3,FALSE)+(1-T440)*VLOOKUP(N440,'Depression Treatment'!F$43:I$46,4,FALSE)))</f>
        <v>#VALUE!</v>
      </c>
      <c r="W440" s="33">
        <f t="shared" ca="1" si="54"/>
        <v>0</v>
      </c>
    </row>
    <row r="441" spans="1:23" x14ac:dyDescent="0.3">
      <c r="A441">
        <f t="shared" si="55"/>
        <v>439</v>
      </c>
      <c r="B441" s="15" t="str">
        <f ca="1">_xlfn.XLOOKUP(OFFSET('Survey Data'!$A$2,A441,0),Key!A$2:A$5,Key!B$2:B$5,"")</f>
        <v/>
      </c>
      <c r="C441" s="15">
        <f ca="1">_xlfn.XLOOKUP(OFFSET('Survey Data'!B$2,$A441,0),Key!$D$2:$D$6,Key!$E$2:$E$6,-25)</f>
        <v>-25</v>
      </c>
      <c r="D441" s="15">
        <f ca="1">_xlfn.XLOOKUP(OFFSET('Survey Data'!C$2,$A441,0),Key!$D$2:$D$6,Key!$E$2:$E$6,-25)</f>
        <v>-25</v>
      </c>
      <c r="E441" s="15">
        <f ca="1">_xlfn.XLOOKUP(OFFSET('Survey Data'!D$2,$A441,0),Key!$D$2:$D$6,Key!$E$2:$E$6,-25)</f>
        <v>-25</v>
      </c>
      <c r="F441" s="15">
        <f ca="1">_xlfn.XLOOKUP(OFFSET('Survey Data'!E$2,$A441,0),Key!$D$2:$D$6,Key!$E$2:$E$6,-25)</f>
        <v>-25</v>
      </c>
      <c r="G441" s="15">
        <f ca="1">_xlfn.XLOOKUP(OFFSET('Survey Data'!F$2,$A441,0),Key!$D$2:$D$6,Key!$E$2:$E$6,-25)</f>
        <v>-25</v>
      </c>
      <c r="H441" s="15">
        <f ca="1">_xlfn.XLOOKUP(OFFSET('Survey Data'!G$2,$A441,0),Key!$D$2:$D$6,Key!$E$2:$E$6,-25)</f>
        <v>-25</v>
      </c>
      <c r="I441" s="15">
        <f ca="1">OFFSET('Survey Data'!$H$2,A441,0)</f>
        <v>0</v>
      </c>
      <c r="J441" s="15" t="str">
        <f ca="1">_xlfn.XLOOKUP(OFFSET('Survey Data'!$R$2,A441,0),Key!$G$2:$G$3,Key!$H$2:$H$3,"")</f>
        <v/>
      </c>
      <c r="L441">
        <f t="shared" ca="1" si="48"/>
        <v>-150</v>
      </c>
      <c r="M441">
        <f t="shared" ca="1" si="49"/>
        <v>0</v>
      </c>
      <c r="N441" t="e">
        <f ca="1">VLOOKUP(M441,Key!J$2:K$101,2,FALSE)</f>
        <v>#N/A</v>
      </c>
      <c r="O441" t="e" cm="1">
        <f t="array" ref="O441">_xlfn.IFS(COUNTIF('Survey Data'!J441:P441,"Yes")&gt;1,4,'Survey Data'!P441="Yes",1,'Survey Data'!L441="Yes",2,'Survey Data'!M441="Yes",3,'Survey Data'!J441="Yes",4,'Survey Data'!K441="Yes",4,'Survey Data'!N441="Yes",4)</f>
        <v>#N/A</v>
      </c>
      <c r="P441" t="e">
        <f t="shared" ca="1" si="50"/>
        <v>#N/A</v>
      </c>
      <c r="Q441">
        <f t="shared" ca="1" si="51"/>
        <v>1</v>
      </c>
      <c r="R441" t="b">
        <f t="shared" ca="1" si="52"/>
        <v>1</v>
      </c>
      <c r="S441" t="str">
        <f t="shared" ca="1" si="53"/>
        <v/>
      </c>
      <c r="T441" t="e">
        <f ca="1">_xlfn.XLOOKUP(P441,'Depression Treatment'!A$2:A$33,'Depression Treatment'!I$2:I$33,0)*S441</f>
        <v>#N/A</v>
      </c>
      <c r="U441">
        <f>IF(LEFT('Survey Data'!I441,8)="Employed",1,0)</f>
        <v>0</v>
      </c>
      <c r="V441" s="33" t="e">
        <f ca="1">S441*(U441*(T441*VLOOKUP(N441,'Depression Treatment'!F$38:I$41,3,FALSE)+(1-T441)*VLOOKUP(N441,'Depression Treatment'!F$38:I$41,4,FALSE))+(1-U441)*(T441*VLOOKUP(N441,'Depression Treatment'!F$43:I$46,3,FALSE)+(1-T441)*VLOOKUP(N441,'Depression Treatment'!F$43:I$46,4,FALSE)))</f>
        <v>#VALUE!</v>
      </c>
      <c r="W441" s="33">
        <f t="shared" ca="1" si="54"/>
        <v>0</v>
      </c>
    </row>
    <row r="442" spans="1:23" x14ac:dyDescent="0.3">
      <c r="A442">
        <f t="shared" si="55"/>
        <v>440</v>
      </c>
      <c r="B442" s="15" t="str">
        <f ca="1">_xlfn.XLOOKUP(OFFSET('Survey Data'!$A$2,A442,0),Key!A$2:A$5,Key!B$2:B$5,"")</f>
        <v/>
      </c>
      <c r="C442" s="15">
        <f ca="1">_xlfn.XLOOKUP(OFFSET('Survey Data'!B$2,$A442,0),Key!$D$2:$D$6,Key!$E$2:$E$6,-25)</f>
        <v>-25</v>
      </c>
      <c r="D442" s="15">
        <f ca="1">_xlfn.XLOOKUP(OFFSET('Survey Data'!C$2,$A442,0),Key!$D$2:$D$6,Key!$E$2:$E$6,-25)</f>
        <v>-25</v>
      </c>
      <c r="E442" s="15">
        <f ca="1">_xlfn.XLOOKUP(OFFSET('Survey Data'!D$2,$A442,0),Key!$D$2:$D$6,Key!$E$2:$E$6,-25)</f>
        <v>-25</v>
      </c>
      <c r="F442" s="15">
        <f ca="1">_xlfn.XLOOKUP(OFFSET('Survey Data'!E$2,$A442,0),Key!$D$2:$D$6,Key!$E$2:$E$6,-25)</f>
        <v>-25</v>
      </c>
      <c r="G442" s="15">
        <f ca="1">_xlfn.XLOOKUP(OFFSET('Survey Data'!F$2,$A442,0),Key!$D$2:$D$6,Key!$E$2:$E$6,-25)</f>
        <v>-25</v>
      </c>
      <c r="H442" s="15">
        <f ca="1">_xlfn.XLOOKUP(OFFSET('Survey Data'!G$2,$A442,0),Key!$D$2:$D$6,Key!$E$2:$E$6,-25)</f>
        <v>-25</v>
      </c>
      <c r="I442" s="15">
        <f ca="1">OFFSET('Survey Data'!$H$2,A442,0)</f>
        <v>0</v>
      </c>
      <c r="J442" s="15" t="str">
        <f ca="1">_xlfn.XLOOKUP(OFFSET('Survey Data'!$R$2,A442,0),Key!$G$2:$G$3,Key!$H$2:$H$3,"")</f>
        <v/>
      </c>
      <c r="L442">
        <f t="shared" ca="1" si="48"/>
        <v>-150</v>
      </c>
      <c r="M442">
        <f t="shared" ca="1" si="49"/>
        <v>0</v>
      </c>
      <c r="N442" t="e">
        <f ca="1">VLOOKUP(M442,Key!J$2:K$101,2,FALSE)</f>
        <v>#N/A</v>
      </c>
      <c r="O442" t="e" cm="1">
        <f t="array" ref="O442">_xlfn.IFS(COUNTIF('Survey Data'!J442:P442,"Yes")&gt;1,4,'Survey Data'!P442="Yes",1,'Survey Data'!L442="Yes",2,'Survey Data'!M442="Yes",3,'Survey Data'!J442="Yes",4,'Survey Data'!K442="Yes",4,'Survey Data'!N442="Yes",4)</f>
        <v>#N/A</v>
      </c>
      <c r="P442" t="e">
        <f t="shared" ca="1" si="50"/>
        <v>#N/A</v>
      </c>
      <c r="Q442">
        <f t="shared" ca="1" si="51"/>
        <v>1</v>
      </c>
      <c r="R442" t="b">
        <f t="shared" ca="1" si="52"/>
        <v>1</v>
      </c>
      <c r="S442" t="str">
        <f t="shared" ca="1" si="53"/>
        <v/>
      </c>
      <c r="T442" t="e">
        <f ca="1">_xlfn.XLOOKUP(P442,'Depression Treatment'!A$2:A$33,'Depression Treatment'!I$2:I$33,0)*S442</f>
        <v>#N/A</v>
      </c>
      <c r="U442">
        <f>IF(LEFT('Survey Data'!I442,8)="Employed",1,0)</f>
        <v>0</v>
      </c>
      <c r="V442" s="33" t="e">
        <f ca="1">S442*(U442*(T442*VLOOKUP(N442,'Depression Treatment'!F$38:I$41,3,FALSE)+(1-T442)*VLOOKUP(N442,'Depression Treatment'!F$38:I$41,4,FALSE))+(1-U442)*(T442*VLOOKUP(N442,'Depression Treatment'!F$43:I$46,3,FALSE)+(1-T442)*VLOOKUP(N442,'Depression Treatment'!F$43:I$46,4,FALSE)))</f>
        <v>#VALUE!</v>
      </c>
      <c r="W442" s="33">
        <f t="shared" ca="1" si="54"/>
        <v>0</v>
      </c>
    </row>
    <row r="443" spans="1:23" x14ac:dyDescent="0.3">
      <c r="A443">
        <f t="shared" si="55"/>
        <v>441</v>
      </c>
      <c r="B443" s="15" t="str">
        <f ca="1">_xlfn.XLOOKUP(OFFSET('Survey Data'!$A$2,A443,0),Key!A$2:A$5,Key!B$2:B$5,"")</f>
        <v/>
      </c>
      <c r="C443" s="15">
        <f ca="1">_xlfn.XLOOKUP(OFFSET('Survey Data'!B$2,$A443,0),Key!$D$2:$D$6,Key!$E$2:$E$6,-25)</f>
        <v>-25</v>
      </c>
      <c r="D443" s="15">
        <f ca="1">_xlfn.XLOOKUP(OFFSET('Survey Data'!C$2,$A443,0),Key!$D$2:$D$6,Key!$E$2:$E$6,-25)</f>
        <v>-25</v>
      </c>
      <c r="E443" s="15">
        <f ca="1">_xlfn.XLOOKUP(OFFSET('Survey Data'!D$2,$A443,0),Key!$D$2:$D$6,Key!$E$2:$E$6,-25)</f>
        <v>-25</v>
      </c>
      <c r="F443" s="15">
        <f ca="1">_xlfn.XLOOKUP(OFFSET('Survey Data'!E$2,$A443,0),Key!$D$2:$D$6,Key!$E$2:$E$6,-25)</f>
        <v>-25</v>
      </c>
      <c r="G443" s="15">
        <f ca="1">_xlfn.XLOOKUP(OFFSET('Survey Data'!F$2,$A443,0),Key!$D$2:$D$6,Key!$E$2:$E$6,-25)</f>
        <v>-25</v>
      </c>
      <c r="H443" s="15">
        <f ca="1">_xlfn.XLOOKUP(OFFSET('Survey Data'!G$2,$A443,0),Key!$D$2:$D$6,Key!$E$2:$E$6,-25)</f>
        <v>-25</v>
      </c>
      <c r="I443" s="15">
        <f ca="1">OFFSET('Survey Data'!$H$2,A443,0)</f>
        <v>0</v>
      </c>
      <c r="J443" s="15" t="str">
        <f ca="1">_xlfn.XLOOKUP(OFFSET('Survey Data'!$R$2,A443,0),Key!$G$2:$G$3,Key!$H$2:$H$3,"")</f>
        <v/>
      </c>
      <c r="L443">
        <f t="shared" ca="1" si="48"/>
        <v>-150</v>
      </c>
      <c r="M443">
        <f t="shared" ca="1" si="49"/>
        <v>0</v>
      </c>
      <c r="N443" t="e">
        <f ca="1">VLOOKUP(M443,Key!J$2:K$101,2,FALSE)</f>
        <v>#N/A</v>
      </c>
      <c r="O443" t="e" cm="1">
        <f t="array" ref="O443">_xlfn.IFS(COUNTIF('Survey Data'!J443:P443,"Yes")&gt;1,4,'Survey Data'!P443="Yes",1,'Survey Data'!L443="Yes",2,'Survey Data'!M443="Yes",3,'Survey Data'!J443="Yes",4,'Survey Data'!K443="Yes",4,'Survey Data'!N443="Yes",4)</f>
        <v>#N/A</v>
      </c>
      <c r="P443" t="e">
        <f t="shared" ca="1" si="50"/>
        <v>#N/A</v>
      </c>
      <c r="Q443">
        <f t="shared" ca="1" si="51"/>
        <v>1</v>
      </c>
      <c r="R443" t="b">
        <f t="shared" ca="1" si="52"/>
        <v>1</v>
      </c>
      <c r="S443" t="str">
        <f t="shared" ca="1" si="53"/>
        <v/>
      </c>
      <c r="T443" t="e">
        <f ca="1">_xlfn.XLOOKUP(P443,'Depression Treatment'!A$2:A$33,'Depression Treatment'!I$2:I$33,0)*S443</f>
        <v>#N/A</v>
      </c>
      <c r="U443">
        <f>IF(LEFT('Survey Data'!I443,8)="Employed",1,0)</f>
        <v>0</v>
      </c>
      <c r="V443" s="33" t="e">
        <f ca="1">S443*(U443*(T443*VLOOKUP(N443,'Depression Treatment'!F$38:I$41,3,FALSE)+(1-T443)*VLOOKUP(N443,'Depression Treatment'!F$38:I$41,4,FALSE))+(1-U443)*(T443*VLOOKUP(N443,'Depression Treatment'!F$43:I$46,3,FALSE)+(1-T443)*VLOOKUP(N443,'Depression Treatment'!F$43:I$46,4,FALSE)))</f>
        <v>#VALUE!</v>
      </c>
      <c r="W443" s="33">
        <f t="shared" ca="1" si="54"/>
        <v>0</v>
      </c>
    </row>
    <row r="444" spans="1:23" x14ac:dyDescent="0.3">
      <c r="A444">
        <f t="shared" si="55"/>
        <v>442</v>
      </c>
      <c r="B444" s="15" t="str">
        <f ca="1">_xlfn.XLOOKUP(OFFSET('Survey Data'!$A$2,A444,0),Key!A$2:A$5,Key!B$2:B$5,"")</f>
        <v/>
      </c>
      <c r="C444" s="15">
        <f ca="1">_xlfn.XLOOKUP(OFFSET('Survey Data'!B$2,$A444,0),Key!$D$2:$D$6,Key!$E$2:$E$6,-25)</f>
        <v>-25</v>
      </c>
      <c r="D444" s="15">
        <f ca="1">_xlfn.XLOOKUP(OFFSET('Survey Data'!C$2,$A444,0),Key!$D$2:$D$6,Key!$E$2:$E$6,-25)</f>
        <v>-25</v>
      </c>
      <c r="E444" s="15">
        <f ca="1">_xlfn.XLOOKUP(OFFSET('Survey Data'!D$2,$A444,0),Key!$D$2:$D$6,Key!$E$2:$E$6,-25)</f>
        <v>-25</v>
      </c>
      <c r="F444" s="15">
        <f ca="1">_xlfn.XLOOKUP(OFFSET('Survey Data'!E$2,$A444,0),Key!$D$2:$D$6,Key!$E$2:$E$6,-25)</f>
        <v>-25</v>
      </c>
      <c r="G444" s="15">
        <f ca="1">_xlfn.XLOOKUP(OFFSET('Survey Data'!F$2,$A444,0),Key!$D$2:$D$6,Key!$E$2:$E$6,-25)</f>
        <v>-25</v>
      </c>
      <c r="H444" s="15">
        <f ca="1">_xlfn.XLOOKUP(OFFSET('Survey Data'!G$2,$A444,0),Key!$D$2:$D$6,Key!$E$2:$E$6,-25)</f>
        <v>-25</v>
      </c>
      <c r="I444" s="15">
        <f ca="1">OFFSET('Survey Data'!$H$2,A444,0)</f>
        <v>0</v>
      </c>
      <c r="J444" s="15" t="str">
        <f ca="1">_xlfn.XLOOKUP(OFFSET('Survey Data'!$R$2,A444,0),Key!$G$2:$G$3,Key!$H$2:$H$3,"")</f>
        <v/>
      </c>
      <c r="L444">
        <f t="shared" ca="1" si="48"/>
        <v>-150</v>
      </c>
      <c r="M444">
        <f t="shared" ca="1" si="49"/>
        <v>0</v>
      </c>
      <c r="N444" t="e">
        <f ca="1">VLOOKUP(M444,Key!J$2:K$101,2,FALSE)</f>
        <v>#N/A</v>
      </c>
      <c r="O444" t="e" cm="1">
        <f t="array" ref="O444">_xlfn.IFS(COUNTIF('Survey Data'!J444:P444,"Yes")&gt;1,4,'Survey Data'!P444="Yes",1,'Survey Data'!L444="Yes",2,'Survey Data'!M444="Yes",3,'Survey Data'!J444="Yes",4,'Survey Data'!K444="Yes",4,'Survey Data'!N444="Yes",4)</f>
        <v>#N/A</v>
      </c>
      <c r="P444" t="e">
        <f t="shared" ca="1" si="50"/>
        <v>#N/A</v>
      </c>
      <c r="Q444">
        <f t="shared" ca="1" si="51"/>
        <v>1</v>
      </c>
      <c r="R444" t="b">
        <f t="shared" ca="1" si="52"/>
        <v>1</v>
      </c>
      <c r="S444" t="str">
        <f t="shared" ca="1" si="53"/>
        <v/>
      </c>
      <c r="T444" t="e">
        <f ca="1">_xlfn.XLOOKUP(P444,'Depression Treatment'!A$2:A$33,'Depression Treatment'!I$2:I$33,0)*S444</f>
        <v>#N/A</v>
      </c>
      <c r="U444">
        <f>IF(LEFT('Survey Data'!I444,8)="Employed",1,0)</f>
        <v>0</v>
      </c>
      <c r="V444" s="33" t="e">
        <f ca="1">S444*(U444*(T444*VLOOKUP(N444,'Depression Treatment'!F$38:I$41,3,FALSE)+(1-T444)*VLOOKUP(N444,'Depression Treatment'!F$38:I$41,4,FALSE))+(1-U444)*(T444*VLOOKUP(N444,'Depression Treatment'!F$43:I$46,3,FALSE)+(1-T444)*VLOOKUP(N444,'Depression Treatment'!F$43:I$46,4,FALSE)))</f>
        <v>#VALUE!</v>
      </c>
      <c r="W444" s="33">
        <f t="shared" ca="1" si="54"/>
        <v>0</v>
      </c>
    </row>
    <row r="445" spans="1:23" x14ac:dyDescent="0.3">
      <c r="A445">
        <f t="shared" si="55"/>
        <v>443</v>
      </c>
      <c r="B445" s="15" t="str">
        <f ca="1">_xlfn.XLOOKUP(OFFSET('Survey Data'!$A$2,A445,0),Key!A$2:A$5,Key!B$2:B$5,"")</f>
        <v/>
      </c>
      <c r="C445" s="15">
        <f ca="1">_xlfn.XLOOKUP(OFFSET('Survey Data'!B$2,$A445,0),Key!$D$2:$D$6,Key!$E$2:$E$6,-25)</f>
        <v>-25</v>
      </c>
      <c r="D445" s="15">
        <f ca="1">_xlfn.XLOOKUP(OFFSET('Survey Data'!C$2,$A445,0),Key!$D$2:$D$6,Key!$E$2:$E$6,-25)</f>
        <v>-25</v>
      </c>
      <c r="E445" s="15">
        <f ca="1">_xlfn.XLOOKUP(OFFSET('Survey Data'!D$2,$A445,0),Key!$D$2:$D$6,Key!$E$2:$E$6,-25)</f>
        <v>-25</v>
      </c>
      <c r="F445" s="15">
        <f ca="1">_xlfn.XLOOKUP(OFFSET('Survey Data'!E$2,$A445,0),Key!$D$2:$D$6,Key!$E$2:$E$6,-25)</f>
        <v>-25</v>
      </c>
      <c r="G445" s="15">
        <f ca="1">_xlfn.XLOOKUP(OFFSET('Survey Data'!F$2,$A445,0),Key!$D$2:$D$6,Key!$E$2:$E$6,-25)</f>
        <v>-25</v>
      </c>
      <c r="H445" s="15">
        <f ca="1">_xlfn.XLOOKUP(OFFSET('Survey Data'!G$2,$A445,0),Key!$D$2:$D$6,Key!$E$2:$E$6,-25)</f>
        <v>-25</v>
      </c>
      <c r="I445" s="15">
        <f ca="1">OFFSET('Survey Data'!$H$2,A445,0)</f>
        <v>0</v>
      </c>
      <c r="J445" s="15" t="str">
        <f ca="1">_xlfn.XLOOKUP(OFFSET('Survey Data'!$R$2,A445,0),Key!$G$2:$G$3,Key!$H$2:$H$3,"")</f>
        <v/>
      </c>
      <c r="L445">
        <f t="shared" ca="1" si="48"/>
        <v>-150</v>
      </c>
      <c r="M445">
        <f t="shared" ca="1" si="49"/>
        <v>0</v>
      </c>
      <c r="N445" t="e">
        <f ca="1">VLOOKUP(M445,Key!J$2:K$101,2,FALSE)</f>
        <v>#N/A</v>
      </c>
      <c r="O445" t="e" cm="1">
        <f t="array" ref="O445">_xlfn.IFS(COUNTIF('Survey Data'!J445:P445,"Yes")&gt;1,4,'Survey Data'!P445="Yes",1,'Survey Data'!L445="Yes",2,'Survey Data'!M445="Yes",3,'Survey Data'!J445="Yes",4,'Survey Data'!K445="Yes",4,'Survey Data'!N445="Yes",4)</f>
        <v>#N/A</v>
      </c>
      <c r="P445" t="e">
        <f t="shared" ca="1" si="50"/>
        <v>#N/A</v>
      </c>
      <c r="Q445">
        <f t="shared" ca="1" si="51"/>
        <v>1</v>
      </c>
      <c r="R445" t="b">
        <f t="shared" ca="1" si="52"/>
        <v>1</v>
      </c>
      <c r="S445" t="str">
        <f t="shared" ca="1" si="53"/>
        <v/>
      </c>
      <c r="T445" t="e">
        <f ca="1">_xlfn.XLOOKUP(P445,'Depression Treatment'!A$2:A$33,'Depression Treatment'!I$2:I$33,0)*S445</f>
        <v>#N/A</v>
      </c>
      <c r="U445">
        <f>IF(LEFT('Survey Data'!I445,8)="Employed",1,0)</f>
        <v>0</v>
      </c>
      <c r="V445" s="33" t="e">
        <f ca="1">S445*(U445*(T445*VLOOKUP(N445,'Depression Treatment'!F$38:I$41,3,FALSE)+(1-T445)*VLOOKUP(N445,'Depression Treatment'!F$38:I$41,4,FALSE))+(1-U445)*(T445*VLOOKUP(N445,'Depression Treatment'!F$43:I$46,3,FALSE)+(1-T445)*VLOOKUP(N445,'Depression Treatment'!F$43:I$46,4,FALSE)))</f>
        <v>#VALUE!</v>
      </c>
      <c r="W445" s="33">
        <f t="shared" ca="1" si="54"/>
        <v>0</v>
      </c>
    </row>
    <row r="446" spans="1:23" x14ac:dyDescent="0.3">
      <c r="A446">
        <f t="shared" si="55"/>
        <v>444</v>
      </c>
      <c r="B446" s="15" t="str">
        <f ca="1">_xlfn.XLOOKUP(OFFSET('Survey Data'!$A$2,A446,0),Key!A$2:A$5,Key!B$2:B$5,"")</f>
        <v/>
      </c>
      <c r="C446" s="15">
        <f ca="1">_xlfn.XLOOKUP(OFFSET('Survey Data'!B$2,$A446,0),Key!$D$2:$D$6,Key!$E$2:$E$6,-25)</f>
        <v>-25</v>
      </c>
      <c r="D446" s="15">
        <f ca="1">_xlfn.XLOOKUP(OFFSET('Survey Data'!C$2,$A446,0),Key!$D$2:$D$6,Key!$E$2:$E$6,-25)</f>
        <v>-25</v>
      </c>
      <c r="E446" s="15">
        <f ca="1">_xlfn.XLOOKUP(OFFSET('Survey Data'!D$2,$A446,0),Key!$D$2:$D$6,Key!$E$2:$E$6,-25)</f>
        <v>-25</v>
      </c>
      <c r="F446" s="15">
        <f ca="1">_xlfn.XLOOKUP(OFFSET('Survey Data'!E$2,$A446,0),Key!$D$2:$D$6,Key!$E$2:$E$6,-25)</f>
        <v>-25</v>
      </c>
      <c r="G446" s="15">
        <f ca="1">_xlfn.XLOOKUP(OFFSET('Survey Data'!F$2,$A446,0),Key!$D$2:$D$6,Key!$E$2:$E$6,-25)</f>
        <v>-25</v>
      </c>
      <c r="H446" s="15">
        <f ca="1">_xlfn.XLOOKUP(OFFSET('Survey Data'!G$2,$A446,0),Key!$D$2:$D$6,Key!$E$2:$E$6,-25)</f>
        <v>-25</v>
      </c>
      <c r="I446" s="15">
        <f ca="1">OFFSET('Survey Data'!$H$2,A446,0)</f>
        <v>0</v>
      </c>
      <c r="J446" s="15" t="str">
        <f ca="1">_xlfn.XLOOKUP(OFFSET('Survey Data'!$R$2,A446,0),Key!$G$2:$G$3,Key!$H$2:$H$3,"")</f>
        <v/>
      </c>
      <c r="L446">
        <f t="shared" ca="1" si="48"/>
        <v>-150</v>
      </c>
      <c r="M446">
        <f t="shared" ca="1" si="49"/>
        <v>0</v>
      </c>
      <c r="N446" t="e">
        <f ca="1">VLOOKUP(M446,Key!J$2:K$101,2,FALSE)</f>
        <v>#N/A</v>
      </c>
      <c r="O446" t="e" cm="1">
        <f t="array" ref="O446">_xlfn.IFS(COUNTIF('Survey Data'!J446:P446,"Yes")&gt;1,4,'Survey Data'!P446="Yes",1,'Survey Data'!L446="Yes",2,'Survey Data'!M446="Yes",3,'Survey Data'!J446="Yes",4,'Survey Data'!K446="Yes",4,'Survey Data'!N446="Yes",4)</f>
        <v>#N/A</v>
      </c>
      <c r="P446" t="e">
        <f t="shared" ca="1" si="50"/>
        <v>#N/A</v>
      </c>
      <c r="Q446">
        <f t="shared" ca="1" si="51"/>
        <v>1</v>
      </c>
      <c r="R446" t="b">
        <f t="shared" ca="1" si="52"/>
        <v>1</v>
      </c>
      <c r="S446" t="str">
        <f t="shared" ca="1" si="53"/>
        <v/>
      </c>
      <c r="T446" t="e">
        <f ca="1">_xlfn.XLOOKUP(P446,'Depression Treatment'!A$2:A$33,'Depression Treatment'!I$2:I$33,0)*S446</f>
        <v>#N/A</v>
      </c>
      <c r="U446">
        <f>IF(LEFT('Survey Data'!I446,8)="Employed",1,0)</f>
        <v>0</v>
      </c>
      <c r="V446" s="33" t="e">
        <f ca="1">S446*(U446*(T446*VLOOKUP(N446,'Depression Treatment'!F$38:I$41,3,FALSE)+(1-T446)*VLOOKUP(N446,'Depression Treatment'!F$38:I$41,4,FALSE))+(1-U446)*(T446*VLOOKUP(N446,'Depression Treatment'!F$43:I$46,3,FALSE)+(1-T446)*VLOOKUP(N446,'Depression Treatment'!F$43:I$46,4,FALSE)))</f>
        <v>#VALUE!</v>
      </c>
      <c r="W446" s="33">
        <f t="shared" ca="1" si="54"/>
        <v>0</v>
      </c>
    </row>
    <row r="447" spans="1:23" x14ac:dyDescent="0.3">
      <c r="A447">
        <f t="shared" si="55"/>
        <v>445</v>
      </c>
      <c r="B447" s="15" t="str">
        <f ca="1">_xlfn.XLOOKUP(OFFSET('Survey Data'!$A$2,A447,0),Key!A$2:A$5,Key!B$2:B$5,"")</f>
        <v/>
      </c>
      <c r="C447" s="15">
        <f ca="1">_xlfn.XLOOKUP(OFFSET('Survey Data'!B$2,$A447,0),Key!$D$2:$D$6,Key!$E$2:$E$6,-25)</f>
        <v>-25</v>
      </c>
      <c r="D447" s="15">
        <f ca="1">_xlfn.XLOOKUP(OFFSET('Survey Data'!C$2,$A447,0),Key!$D$2:$D$6,Key!$E$2:$E$6,-25)</f>
        <v>-25</v>
      </c>
      <c r="E447" s="15">
        <f ca="1">_xlfn.XLOOKUP(OFFSET('Survey Data'!D$2,$A447,0),Key!$D$2:$D$6,Key!$E$2:$E$6,-25)</f>
        <v>-25</v>
      </c>
      <c r="F447" s="15">
        <f ca="1">_xlfn.XLOOKUP(OFFSET('Survey Data'!E$2,$A447,0),Key!$D$2:$D$6,Key!$E$2:$E$6,-25)</f>
        <v>-25</v>
      </c>
      <c r="G447" s="15">
        <f ca="1">_xlfn.XLOOKUP(OFFSET('Survey Data'!F$2,$A447,0),Key!$D$2:$D$6,Key!$E$2:$E$6,-25)</f>
        <v>-25</v>
      </c>
      <c r="H447" s="15">
        <f ca="1">_xlfn.XLOOKUP(OFFSET('Survey Data'!G$2,$A447,0),Key!$D$2:$D$6,Key!$E$2:$E$6,-25)</f>
        <v>-25</v>
      </c>
      <c r="I447" s="15">
        <f ca="1">OFFSET('Survey Data'!$H$2,A447,0)</f>
        <v>0</v>
      </c>
      <c r="J447" s="15" t="str">
        <f ca="1">_xlfn.XLOOKUP(OFFSET('Survey Data'!$R$2,A447,0),Key!$G$2:$G$3,Key!$H$2:$H$3,"")</f>
        <v/>
      </c>
      <c r="L447">
        <f t="shared" ca="1" si="48"/>
        <v>-150</v>
      </c>
      <c r="M447">
        <f t="shared" ca="1" si="49"/>
        <v>0</v>
      </c>
      <c r="N447" t="e">
        <f ca="1">VLOOKUP(M447,Key!J$2:K$101,2,FALSE)</f>
        <v>#N/A</v>
      </c>
      <c r="O447" t="e" cm="1">
        <f t="array" ref="O447">_xlfn.IFS(COUNTIF('Survey Data'!J447:P447,"Yes")&gt;1,4,'Survey Data'!P447="Yes",1,'Survey Data'!L447="Yes",2,'Survey Data'!M447="Yes",3,'Survey Data'!J447="Yes",4,'Survey Data'!K447="Yes",4,'Survey Data'!N447="Yes",4)</f>
        <v>#N/A</v>
      </c>
      <c r="P447" t="e">
        <f t="shared" ca="1" si="50"/>
        <v>#N/A</v>
      </c>
      <c r="Q447">
        <f t="shared" ca="1" si="51"/>
        <v>1</v>
      </c>
      <c r="R447" t="b">
        <f t="shared" ca="1" si="52"/>
        <v>1</v>
      </c>
      <c r="S447" t="str">
        <f t="shared" ca="1" si="53"/>
        <v/>
      </c>
      <c r="T447" t="e">
        <f ca="1">_xlfn.XLOOKUP(P447,'Depression Treatment'!A$2:A$33,'Depression Treatment'!I$2:I$33,0)*S447</f>
        <v>#N/A</v>
      </c>
      <c r="U447">
        <f>IF(LEFT('Survey Data'!I447,8)="Employed",1,0)</f>
        <v>0</v>
      </c>
      <c r="V447" s="33" t="e">
        <f ca="1">S447*(U447*(T447*VLOOKUP(N447,'Depression Treatment'!F$38:I$41,3,FALSE)+(1-T447)*VLOOKUP(N447,'Depression Treatment'!F$38:I$41,4,FALSE))+(1-U447)*(T447*VLOOKUP(N447,'Depression Treatment'!F$43:I$46,3,FALSE)+(1-T447)*VLOOKUP(N447,'Depression Treatment'!F$43:I$46,4,FALSE)))</f>
        <v>#VALUE!</v>
      </c>
      <c r="W447" s="33">
        <f t="shared" ca="1" si="54"/>
        <v>0</v>
      </c>
    </row>
    <row r="448" spans="1:23" x14ac:dyDescent="0.3">
      <c r="A448">
        <f t="shared" si="55"/>
        <v>446</v>
      </c>
      <c r="B448" s="15" t="str">
        <f ca="1">_xlfn.XLOOKUP(OFFSET('Survey Data'!$A$2,A448,0),Key!A$2:A$5,Key!B$2:B$5,"")</f>
        <v/>
      </c>
      <c r="C448" s="15">
        <f ca="1">_xlfn.XLOOKUP(OFFSET('Survey Data'!B$2,$A448,0),Key!$D$2:$D$6,Key!$E$2:$E$6,-25)</f>
        <v>-25</v>
      </c>
      <c r="D448" s="15">
        <f ca="1">_xlfn.XLOOKUP(OFFSET('Survey Data'!C$2,$A448,0),Key!$D$2:$D$6,Key!$E$2:$E$6,-25)</f>
        <v>-25</v>
      </c>
      <c r="E448" s="15">
        <f ca="1">_xlfn.XLOOKUP(OFFSET('Survey Data'!D$2,$A448,0),Key!$D$2:$D$6,Key!$E$2:$E$6,-25)</f>
        <v>-25</v>
      </c>
      <c r="F448" s="15">
        <f ca="1">_xlfn.XLOOKUP(OFFSET('Survey Data'!E$2,$A448,0),Key!$D$2:$D$6,Key!$E$2:$E$6,-25)</f>
        <v>-25</v>
      </c>
      <c r="G448" s="15">
        <f ca="1">_xlfn.XLOOKUP(OFFSET('Survey Data'!F$2,$A448,0),Key!$D$2:$D$6,Key!$E$2:$E$6,-25)</f>
        <v>-25</v>
      </c>
      <c r="H448" s="15">
        <f ca="1">_xlfn.XLOOKUP(OFFSET('Survey Data'!G$2,$A448,0),Key!$D$2:$D$6,Key!$E$2:$E$6,-25)</f>
        <v>-25</v>
      </c>
      <c r="I448" s="15">
        <f ca="1">OFFSET('Survey Data'!$H$2,A448,0)</f>
        <v>0</v>
      </c>
      <c r="J448" s="15" t="str">
        <f ca="1">_xlfn.XLOOKUP(OFFSET('Survey Data'!$R$2,A448,0),Key!$G$2:$G$3,Key!$H$2:$H$3,"")</f>
        <v/>
      </c>
      <c r="L448">
        <f t="shared" ca="1" si="48"/>
        <v>-150</v>
      </c>
      <c r="M448">
        <f t="shared" ca="1" si="49"/>
        <v>0</v>
      </c>
      <c r="N448" t="e">
        <f ca="1">VLOOKUP(M448,Key!J$2:K$101,2,FALSE)</f>
        <v>#N/A</v>
      </c>
      <c r="O448" t="e" cm="1">
        <f t="array" ref="O448">_xlfn.IFS(COUNTIF('Survey Data'!J448:P448,"Yes")&gt;1,4,'Survey Data'!P448="Yes",1,'Survey Data'!L448="Yes",2,'Survey Data'!M448="Yes",3,'Survey Data'!J448="Yes",4,'Survey Data'!K448="Yes",4,'Survey Data'!N448="Yes",4)</f>
        <v>#N/A</v>
      </c>
      <c r="P448" t="e">
        <f t="shared" ca="1" si="50"/>
        <v>#N/A</v>
      </c>
      <c r="Q448">
        <f t="shared" ca="1" si="51"/>
        <v>1</v>
      </c>
      <c r="R448" t="b">
        <f t="shared" ca="1" si="52"/>
        <v>1</v>
      </c>
      <c r="S448" t="str">
        <f t="shared" ca="1" si="53"/>
        <v/>
      </c>
      <c r="T448" t="e">
        <f ca="1">_xlfn.XLOOKUP(P448,'Depression Treatment'!A$2:A$33,'Depression Treatment'!I$2:I$33,0)*S448</f>
        <v>#N/A</v>
      </c>
      <c r="U448">
        <f>IF(LEFT('Survey Data'!I448,8)="Employed",1,0)</f>
        <v>0</v>
      </c>
      <c r="V448" s="33" t="e">
        <f ca="1">S448*(U448*(T448*VLOOKUP(N448,'Depression Treatment'!F$38:I$41,3,FALSE)+(1-T448)*VLOOKUP(N448,'Depression Treatment'!F$38:I$41,4,FALSE))+(1-U448)*(T448*VLOOKUP(N448,'Depression Treatment'!F$43:I$46,3,FALSE)+(1-T448)*VLOOKUP(N448,'Depression Treatment'!F$43:I$46,4,FALSE)))</f>
        <v>#VALUE!</v>
      </c>
      <c r="W448" s="33">
        <f t="shared" ca="1" si="54"/>
        <v>0</v>
      </c>
    </row>
    <row r="449" spans="1:23" x14ac:dyDescent="0.3">
      <c r="A449">
        <f t="shared" si="55"/>
        <v>447</v>
      </c>
      <c r="B449" s="15" t="str">
        <f ca="1">_xlfn.XLOOKUP(OFFSET('Survey Data'!$A$2,A449,0),Key!A$2:A$5,Key!B$2:B$5,"")</f>
        <v/>
      </c>
      <c r="C449" s="15">
        <f ca="1">_xlfn.XLOOKUP(OFFSET('Survey Data'!B$2,$A449,0),Key!$D$2:$D$6,Key!$E$2:$E$6,-25)</f>
        <v>-25</v>
      </c>
      <c r="D449" s="15">
        <f ca="1">_xlfn.XLOOKUP(OFFSET('Survey Data'!C$2,$A449,0),Key!$D$2:$D$6,Key!$E$2:$E$6,-25)</f>
        <v>-25</v>
      </c>
      <c r="E449" s="15">
        <f ca="1">_xlfn.XLOOKUP(OFFSET('Survey Data'!D$2,$A449,0),Key!$D$2:$D$6,Key!$E$2:$E$6,-25)</f>
        <v>-25</v>
      </c>
      <c r="F449" s="15">
        <f ca="1">_xlfn.XLOOKUP(OFFSET('Survey Data'!E$2,$A449,0),Key!$D$2:$D$6,Key!$E$2:$E$6,-25)</f>
        <v>-25</v>
      </c>
      <c r="G449" s="15">
        <f ca="1">_xlfn.XLOOKUP(OFFSET('Survey Data'!F$2,$A449,0),Key!$D$2:$D$6,Key!$E$2:$E$6,-25)</f>
        <v>-25</v>
      </c>
      <c r="H449" s="15">
        <f ca="1">_xlfn.XLOOKUP(OFFSET('Survey Data'!G$2,$A449,0),Key!$D$2:$D$6,Key!$E$2:$E$6,-25)</f>
        <v>-25</v>
      </c>
      <c r="I449" s="15">
        <f ca="1">OFFSET('Survey Data'!$H$2,A449,0)</f>
        <v>0</v>
      </c>
      <c r="J449" s="15" t="str">
        <f ca="1">_xlfn.XLOOKUP(OFFSET('Survey Data'!$R$2,A449,0),Key!$G$2:$G$3,Key!$H$2:$H$3,"")</f>
        <v/>
      </c>
      <c r="L449">
        <f t="shared" ca="1" si="48"/>
        <v>-150</v>
      </c>
      <c r="M449">
        <f t="shared" ca="1" si="49"/>
        <v>0</v>
      </c>
      <c r="N449" t="e">
        <f ca="1">VLOOKUP(M449,Key!J$2:K$101,2,FALSE)</f>
        <v>#N/A</v>
      </c>
      <c r="O449" t="e" cm="1">
        <f t="array" ref="O449">_xlfn.IFS(COUNTIF('Survey Data'!J449:P449,"Yes")&gt;1,4,'Survey Data'!P449="Yes",1,'Survey Data'!L449="Yes",2,'Survey Data'!M449="Yes",3,'Survey Data'!J449="Yes",4,'Survey Data'!K449="Yes",4,'Survey Data'!N449="Yes",4)</f>
        <v>#N/A</v>
      </c>
      <c r="P449" t="e">
        <f t="shared" ca="1" si="50"/>
        <v>#N/A</v>
      </c>
      <c r="Q449">
        <f t="shared" ca="1" si="51"/>
        <v>1</v>
      </c>
      <c r="R449" t="b">
        <f t="shared" ca="1" si="52"/>
        <v>1</v>
      </c>
      <c r="S449" t="str">
        <f t="shared" ca="1" si="53"/>
        <v/>
      </c>
      <c r="T449" t="e">
        <f ca="1">_xlfn.XLOOKUP(P449,'Depression Treatment'!A$2:A$33,'Depression Treatment'!I$2:I$33,0)*S449</f>
        <v>#N/A</v>
      </c>
      <c r="U449">
        <f>IF(LEFT('Survey Data'!I449,8)="Employed",1,0)</f>
        <v>0</v>
      </c>
      <c r="V449" s="33" t="e">
        <f ca="1">S449*(U449*(T449*VLOOKUP(N449,'Depression Treatment'!F$38:I$41,3,FALSE)+(1-T449)*VLOOKUP(N449,'Depression Treatment'!F$38:I$41,4,FALSE))+(1-U449)*(T449*VLOOKUP(N449,'Depression Treatment'!F$43:I$46,3,FALSE)+(1-T449)*VLOOKUP(N449,'Depression Treatment'!F$43:I$46,4,FALSE)))</f>
        <v>#VALUE!</v>
      </c>
      <c r="W449" s="33">
        <f t="shared" ca="1" si="54"/>
        <v>0</v>
      </c>
    </row>
    <row r="450" spans="1:23" x14ac:dyDescent="0.3">
      <c r="A450">
        <f t="shared" si="55"/>
        <v>448</v>
      </c>
      <c r="B450" s="15" t="str">
        <f ca="1">_xlfn.XLOOKUP(OFFSET('Survey Data'!$A$2,A450,0),Key!A$2:A$5,Key!B$2:B$5,"")</f>
        <v/>
      </c>
      <c r="C450" s="15">
        <f ca="1">_xlfn.XLOOKUP(OFFSET('Survey Data'!B$2,$A450,0),Key!$D$2:$D$6,Key!$E$2:$E$6,-25)</f>
        <v>-25</v>
      </c>
      <c r="D450" s="15">
        <f ca="1">_xlfn.XLOOKUP(OFFSET('Survey Data'!C$2,$A450,0),Key!$D$2:$D$6,Key!$E$2:$E$6,-25)</f>
        <v>-25</v>
      </c>
      <c r="E450" s="15">
        <f ca="1">_xlfn.XLOOKUP(OFFSET('Survey Data'!D$2,$A450,0),Key!$D$2:$D$6,Key!$E$2:$E$6,-25)</f>
        <v>-25</v>
      </c>
      <c r="F450" s="15">
        <f ca="1">_xlfn.XLOOKUP(OFFSET('Survey Data'!E$2,$A450,0),Key!$D$2:$D$6,Key!$E$2:$E$6,-25)</f>
        <v>-25</v>
      </c>
      <c r="G450" s="15">
        <f ca="1">_xlfn.XLOOKUP(OFFSET('Survey Data'!F$2,$A450,0),Key!$D$2:$D$6,Key!$E$2:$E$6,-25)</f>
        <v>-25</v>
      </c>
      <c r="H450" s="15">
        <f ca="1">_xlfn.XLOOKUP(OFFSET('Survey Data'!G$2,$A450,0),Key!$D$2:$D$6,Key!$E$2:$E$6,-25)</f>
        <v>-25</v>
      </c>
      <c r="I450" s="15">
        <f ca="1">OFFSET('Survey Data'!$H$2,A450,0)</f>
        <v>0</v>
      </c>
      <c r="J450" s="15" t="str">
        <f ca="1">_xlfn.XLOOKUP(OFFSET('Survey Data'!$R$2,A450,0),Key!$G$2:$G$3,Key!$H$2:$H$3,"")</f>
        <v/>
      </c>
      <c r="L450">
        <f t="shared" ca="1" si="48"/>
        <v>-150</v>
      </c>
      <c r="M450">
        <f t="shared" ca="1" si="49"/>
        <v>0</v>
      </c>
      <c r="N450" t="e">
        <f ca="1">VLOOKUP(M450,Key!J$2:K$101,2,FALSE)</f>
        <v>#N/A</v>
      </c>
      <c r="O450" t="e" cm="1">
        <f t="array" ref="O450">_xlfn.IFS(COUNTIF('Survey Data'!J450:P450,"Yes")&gt;1,4,'Survey Data'!P450="Yes",1,'Survey Data'!L450="Yes",2,'Survey Data'!M450="Yes",3,'Survey Data'!J450="Yes",4,'Survey Data'!K450="Yes",4,'Survey Data'!N450="Yes",4)</f>
        <v>#N/A</v>
      </c>
      <c r="P450" t="e">
        <f t="shared" ca="1" si="50"/>
        <v>#N/A</v>
      </c>
      <c r="Q450">
        <f t="shared" ca="1" si="51"/>
        <v>1</v>
      </c>
      <c r="R450" t="b">
        <f t="shared" ca="1" si="52"/>
        <v>1</v>
      </c>
      <c r="S450" t="str">
        <f t="shared" ca="1" si="53"/>
        <v/>
      </c>
      <c r="T450" t="e">
        <f ca="1">_xlfn.XLOOKUP(P450,'Depression Treatment'!A$2:A$33,'Depression Treatment'!I$2:I$33,0)*S450</f>
        <v>#N/A</v>
      </c>
      <c r="U450">
        <f>IF(LEFT('Survey Data'!I450,8)="Employed",1,0)</f>
        <v>0</v>
      </c>
      <c r="V450" s="33" t="e">
        <f ca="1">S450*(U450*(T450*VLOOKUP(N450,'Depression Treatment'!F$38:I$41,3,FALSE)+(1-T450)*VLOOKUP(N450,'Depression Treatment'!F$38:I$41,4,FALSE))+(1-U450)*(T450*VLOOKUP(N450,'Depression Treatment'!F$43:I$46,3,FALSE)+(1-T450)*VLOOKUP(N450,'Depression Treatment'!F$43:I$46,4,FALSE)))</f>
        <v>#VALUE!</v>
      </c>
      <c r="W450" s="33">
        <f t="shared" ca="1" si="54"/>
        <v>0</v>
      </c>
    </row>
    <row r="451" spans="1:23" x14ac:dyDescent="0.3">
      <c r="A451">
        <f t="shared" si="55"/>
        <v>449</v>
      </c>
      <c r="B451" s="15" t="str">
        <f ca="1">_xlfn.XLOOKUP(OFFSET('Survey Data'!$A$2,A451,0),Key!A$2:A$5,Key!B$2:B$5,"")</f>
        <v/>
      </c>
      <c r="C451" s="15">
        <f ca="1">_xlfn.XLOOKUP(OFFSET('Survey Data'!B$2,$A451,0),Key!$D$2:$D$6,Key!$E$2:$E$6,-25)</f>
        <v>-25</v>
      </c>
      <c r="D451" s="15">
        <f ca="1">_xlfn.XLOOKUP(OFFSET('Survey Data'!C$2,$A451,0),Key!$D$2:$D$6,Key!$E$2:$E$6,-25)</f>
        <v>-25</v>
      </c>
      <c r="E451" s="15">
        <f ca="1">_xlfn.XLOOKUP(OFFSET('Survey Data'!D$2,$A451,0),Key!$D$2:$D$6,Key!$E$2:$E$6,-25)</f>
        <v>-25</v>
      </c>
      <c r="F451" s="15">
        <f ca="1">_xlfn.XLOOKUP(OFFSET('Survey Data'!E$2,$A451,0),Key!$D$2:$D$6,Key!$E$2:$E$6,-25)</f>
        <v>-25</v>
      </c>
      <c r="G451" s="15">
        <f ca="1">_xlfn.XLOOKUP(OFFSET('Survey Data'!F$2,$A451,0),Key!$D$2:$D$6,Key!$E$2:$E$6,-25)</f>
        <v>-25</v>
      </c>
      <c r="H451" s="15">
        <f ca="1">_xlfn.XLOOKUP(OFFSET('Survey Data'!G$2,$A451,0),Key!$D$2:$D$6,Key!$E$2:$E$6,-25)</f>
        <v>-25</v>
      </c>
      <c r="I451" s="15">
        <f ca="1">OFFSET('Survey Data'!$H$2,A451,0)</f>
        <v>0</v>
      </c>
      <c r="J451" s="15" t="str">
        <f ca="1">_xlfn.XLOOKUP(OFFSET('Survey Data'!$R$2,A451,0),Key!$G$2:$G$3,Key!$H$2:$H$3,"")</f>
        <v/>
      </c>
      <c r="L451">
        <f t="shared" ca="1" si="48"/>
        <v>-150</v>
      </c>
      <c r="M451">
        <f t="shared" ca="1" si="49"/>
        <v>0</v>
      </c>
      <c r="N451" t="e">
        <f ca="1">VLOOKUP(M451,Key!J$2:K$101,2,FALSE)</f>
        <v>#N/A</v>
      </c>
      <c r="O451" t="e" cm="1">
        <f t="array" ref="O451">_xlfn.IFS(COUNTIF('Survey Data'!J451:P451,"Yes")&gt;1,4,'Survey Data'!P451="Yes",1,'Survey Data'!L451="Yes",2,'Survey Data'!M451="Yes",3,'Survey Data'!J451="Yes",4,'Survey Data'!K451="Yes",4,'Survey Data'!N451="Yes",4)</f>
        <v>#N/A</v>
      </c>
      <c r="P451" t="e">
        <f t="shared" ca="1" si="50"/>
        <v>#N/A</v>
      </c>
      <c r="Q451">
        <f t="shared" ca="1" si="51"/>
        <v>1</v>
      </c>
      <c r="R451" t="b">
        <f t="shared" ca="1" si="52"/>
        <v>1</v>
      </c>
      <c r="S451" t="str">
        <f t="shared" ca="1" si="53"/>
        <v/>
      </c>
      <c r="T451" t="e">
        <f ca="1">_xlfn.XLOOKUP(P451,'Depression Treatment'!A$2:A$33,'Depression Treatment'!I$2:I$33,0)*S451</f>
        <v>#N/A</v>
      </c>
      <c r="U451">
        <f>IF(LEFT('Survey Data'!I451,8)="Employed",1,0)</f>
        <v>0</v>
      </c>
      <c r="V451" s="33" t="e">
        <f ca="1">S451*(U451*(T451*VLOOKUP(N451,'Depression Treatment'!F$38:I$41,3,FALSE)+(1-T451)*VLOOKUP(N451,'Depression Treatment'!F$38:I$41,4,FALSE))+(1-U451)*(T451*VLOOKUP(N451,'Depression Treatment'!F$43:I$46,3,FALSE)+(1-T451)*VLOOKUP(N451,'Depression Treatment'!F$43:I$46,4,FALSE)))</f>
        <v>#VALUE!</v>
      </c>
      <c r="W451" s="33">
        <f t="shared" ca="1" si="54"/>
        <v>0</v>
      </c>
    </row>
    <row r="452" spans="1:23" x14ac:dyDescent="0.3">
      <c r="A452">
        <f t="shared" si="55"/>
        <v>450</v>
      </c>
      <c r="B452" s="15" t="str">
        <f ca="1">_xlfn.XLOOKUP(OFFSET('Survey Data'!$A$2,A452,0),Key!A$2:A$5,Key!B$2:B$5,"")</f>
        <v/>
      </c>
      <c r="C452" s="15">
        <f ca="1">_xlfn.XLOOKUP(OFFSET('Survey Data'!B$2,$A452,0),Key!$D$2:$D$6,Key!$E$2:$E$6,-25)</f>
        <v>-25</v>
      </c>
      <c r="D452" s="15">
        <f ca="1">_xlfn.XLOOKUP(OFFSET('Survey Data'!C$2,$A452,0),Key!$D$2:$D$6,Key!$E$2:$E$6,-25)</f>
        <v>-25</v>
      </c>
      <c r="E452" s="15">
        <f ca="1">_xlfn.XLOOKUP(OFFSET('Survey Data'!D$2,$A452,0),Key!$D$2:$D$6,Key!$E$2:$E$6,-25)</f>
        <v>-25</v>
      </c>
      <c r="F452" s="15">
        <f ca="1">_xlfn.XLOOKUP(OFFSET('Survey Data'!E$2,$A452,0),Key!$D$2:$D$6,Key!$E$2:$E$6,-25)</f>
        <v>-25</v>
      </c>
      <c r="G452" s="15">
        <f ca="1">_xlfn.XLOOKUP(OFFSET('Survey Data'!F$2,$A452,0),Key!$D$2:$D$6,Key!$E$2:$E$6,-25)</f>
        <v>-25</v>
      </c>
      <c r="H452" s="15">
        <f ca="1">_xlfn.XLOOKUP(OFFSET('Survey Data'!G$2,$A452,0),Key!$D$2:$D$6,Key!$E$2:$E$6,-25)</f>
        <v>-25</v>
      </c>
      <c r="I452" s="15">
        <f ca="1">OFFSET('Survey Data'!$H$2,A452,0)</f>
        <v>0</v>
      </c>
      <c r="J452" s="15" t="str">
        <f ca="1">_xlfn.XLOOKUP(OFFSET('Survey Data'!$R$2,A452,0),Key!$G$2:$G$3,Key!$H$2:$H$3,"")</f>
        <v/>
      </c>
      <c r="L452">
        <f t="shared" ref="L452:L515" ca="1" si="56">SUM(C452:H452)</f>
        <v>-150</v>
      </c>
      <c r="M452">
        <f t="shared" ref="M452:M515" ca="1" si="57">IF(OR(I452="",I452="."),0,I452)</f>
        <v>0</v>
      </c>
      <c r="N452" t="e">
        <f ca="1">VLOOKUP(M452,Key!J$2:K$101,2,FALSE)</f>
        <v>#N/A</v>
      </c>
      <c r="O452" t="e" cm="1">
        <f t="array" ref="O452">_xlfn.IFS(COUNTIF('Survey Data'!J452:P452,"Yes")&gt;1,4,'Survey Data'!P452="Yes",1,'Survey Data'!L452="Yes",2,'Survey Data'!M452="Yes",3,'Survey Data'!J452="Yes",4,'Survey Data'!K452="Yes",4,'Survey Data'!N452="Yes",4)</f>
        <v>#N/A</v>
      </c>
      <c r="P452" t="e">
        <f t="shared" ref="P452:P515" ca="1" si="58">_xlfn.NUMBERVALUE(CONCATENATE(Q452,N452,O452))</f>
        <v>#N/A</v>
      </c>
      <c r="Q452">
        <f t="shared" ref="Q452:Q515" ca="1" si="59">IF(J452="",1,J452)</f>
        <v>1</v>
      </c>
      <c r="R452" t="b">
        <f t="shared" ref="R452:R515" ca="1" si="60">OR(B452="",B452=".",L452&lt;0,L452&gt;24,M452&lt;18,M452&gt;117,_xlfn.IFNA(O452,0)&lt;1)</f>
        <v>1</v>
      </c>
      <c r="S452" t="str">
        <f t="shared" ref="S452:S515" ca="1" si="61">IF(NOT(R452),IF(L452&gt;8,1,0),"")</f>
        <v/>
      </c>
      <c r="T452" t="e">
        <f ca="1">_xlfn.XLOOKUP(P452,'Depression Treatment'!A$2:A$33,'Depression Treatment'!I$2:I$33,0)*S452</f>
        <v>#N/A</v>
      </c>
      <c r="U452">
        <f>IF(LEFT('Survey Data'!I452,8)="Employed",1,0)</f>
        <v>0</v>
      </c>
      <c r="V452" s="33" t="e">
        <f ca="1">S452*(U452*(T452*VLOOKUP(N452,'Depression Treatment'!F$38:I$41,3,FALSE)+(1-T452)*VLOOKUP(N452,'Depression Treatment'!F$38:I$41,4,FALSE))+(1-U452)*(T452*VLOOKUP(N452,'Depression Treatment'!F$43:I$46,3,FALSE)+(1-T452)*VLOOKUP(N452,'Depression Treatment'!F$43:I$46,4,FALSE)))</f>
        <v>#VALUE!</v>
      </c>
      <c r="W452" s="33">
        <f t="shared" ref="W452:W515" ca="1" si="62">IF(R452,0,IF(ISNUMBER(V452),V452,0))</f>
        <v>0</v>
      </c>
    </row>
    <row r="453" spans="1:23" x14ac:dyDescent="0.3">
      <c r="A453">
        <f t="shared" ref="A453:A516" si="63">A452+1</f>
        <v>451</v>
      </c>
      <c r="B453" s="15" t="str">
        <f ca="1">_xlfn.XLOOKUP(OFFSET('Survey Data'!$A$2,A453,0),Key!A$2:A$5,Key!B$2:B$5,"")</f>
        <v/>
      </c>
      <c r="C453" s="15">
        <f ca="1">_xlfn.XLOOKUP(OFFSET('Survey Data'!B$2,$A453,0),Key!$D$2:$D$6,Key!$E$2:$E$6,-25)</f>
        <v>-25</v>
      </c>
      <c r="D453" s="15">
        <f ca="1">_xlfn.XLOOKUP(OFFSET('Survey Data'!C$2,$A453,0),Key!$D$2:$D$6,Key!$E$2:$E$6,-25)</f>
        <v>-25</v>
      </c>
      <c r="E453" s="15">
        <f ca="1">_xlfn.XLOOKUP(OFFSET('Survey Data'!D$2,$A453,0),Key!$D$2:$D$6,Key!$E$2:$E$6,-25)</f>
        <v>-25</v>
      </c>
      <c r="F453" s="15">
        <f ca="1">_xlfn.XLOOKUP(OFFSET('Survey Data'!E$2,$A453,0),Key!$D$2:$D$6,Key!$E$2:$E$6,-25)</f>
        <v>-25</v>
      </c>
      <c r="G453" s="15">
        <f ca="1">_xlfn.XLOOKUP(OFFSET('Survey Data'!F$2,$A453,0),Key!$D$2:$D$6,Key!$E$2:$E$6,-25)</f>
        <v>-25</v>
      </c>
      <c r="H453" s="15">
        <f ca="1">_xlfn.XLOOKUP(OFFSET('Survey Data'!G$2,$A453,0),Key!$D$2:$D$6,Key!$E$2:$E$6,-25)</f>
        <v>-25</v>
      </c>
      <c r="I453" s="15">
        <f ca="1">OFFSET('Survey Data'!$H$2,A453,0)</f>
        <v>0</v>
      </c>
      <c r="J453" s="15" t="str">
        <f ca="1">_xlfn.XLOOKUP(OFFSET('Survey Data'!$R$2,A453,0),Key!$G$2:$G$3,Key!$H$2:$H$3,"")</f>
        <v/>
      </c>
      <c r="L453">
        <f t="shared" ca="1" si="56"/>
        <v>-150</v>
      </c>
      <c r="M453">
        <f t="shared" ca="1" si="57"/>
        <v>0</v>
      </c>
      <c r="N453" t="e">
        <f ca="1">VLOOKUP(M453,Key!J$2:K$101,2,FALSE)</f>
        <v>#N/A</v>
      </c>
      <c r="O453" t="e" cm="1">
        <f t="array" ref="O453">_xlfn.IFS(COUNTIF('Survey Data'!J453:P453,"Yes")&gt;1,4,'Survey Data'!P453="Yes",1,'Survey Data'!L453="Yes",2,'Survey Data'!M453="Yes",3,'Survey Data'!J453="Yes",4,'Survey Data'!K453="Yes",4,'Survey Data'!N453="Yes",4)</f>
        <v>#N/A</v>
      </c>
      <c r="P453" t="e">
        <f t="shared" ca="1" si="58"/>
        <v>#N/A</v>
      </c>
      <c r="Q453">
        <f t="shared" ca="1" si="59"/>
        <v>1</v>
      </c>
      <c r="R453" t="b">
        <f t="shared" ca="1" si="60"/>
        <v>1</v>
      </c>
      <c r="S453" t="str">
        <f t="shared" ca="1" si="61"/>
        <v/>
      </c>
      <c r="T453" t="e">
        <f ca="1">_xlfn.XLOOKUP(P453,'Depression Treatment'!A$2:A$33,'Depression Treatment'!I$2:I$33,0)*S453</f>
        <v>#N/A</v>
      </c>
      <c r="U453">
        <f>IF(LEFT('Survey Data'!I453,8)="Employed",1,0)</f>
        <v>0</v>
      </c>
      <c r="V453" s="33" t="e">
        <f ca="1">S453*(U453*(T453*VLOOKUP(N453,'Depression Treatment'!F$38:I$41,3,FALSE)+(1-T453)*VLOOKUP(N453,'Depression Treatment'!F$38:I$41,4,FALSE))+(1-U453)*(T453*VLOOKUP(N453,'Depression Treatment'!F$43:I$46,3,FALSE)+(1-T453)*VLOOKUP(N453,'Depression Treatment'!F$43:I$46,4,FALSE)))</f>
        <v>#VALUE!</v>
      </c>
      <c r="W453" s="33">
        <f t="shared" ca="1" si="62"/>
        <v>0</v>
      </c>
    </row>
    <row r="454" spans="1:23" x14ac:dyDescent="0.3">
      <c r="A454">
        <f t="shared" si="63"/>
        <v>452</v>
      </c>
      <c r="B454" s="15" t="str">
        <f ca="1">_xlfn.XLOOKUP(OFFSET('Survey Data'!$A$2,A454,0),Key!A$2:A$5,Key!B$2:B$5,"")</f>
        <v/>
      </c>
      <c r="C454" s="15">
        <f ca="1">_xlfn.XLOOKUP(OFFSET('Survey Data'!B$2,$A454,0),Key!$D$2:$D$6,Key!$E$2:$E$6,-25)</f>
        <v>-25</v>
      </c>
      <c r="D454" s="15">
        <f ca="1">_xlfn.XLOOKUP(OFFSET('Survey Data'!C$2,$A454,0),Key!$D$2:$D$6,Key!$E$2:$E$6,-25)</f>
        <v>-25</v>
      </c>
      <c r="E454" s="15">
        <f ca="1">_xlfn.XLOOKUP(OFFSET('Survey Data'!D$2,$A454,0),Key!$D$2:$D$6,Key!$E$2:$E$6,-25)</f>
        <v>-25</v>
      </c>
      <c r="F454" s="15">
        <f ca="1">_xlfn.XLOOKUP(OFFSET('Survey Data'!E$2,$A454,0),Key!$D$2:$D$6,Key!$E$2:$E$6,-25)</f>
        <v>-25</v>
      </c>
      <c r="G454" s="15">
        <f ca="1">_xlfn.XLOOKUP(OFFSET('Survey Data'!F$2,$A454,0),Key!$D$2:$D$6,Key!$E$2:$E$6,-25)</f>
        <v>-25</v>
      </c>
      <c r="H454" s="15">
        <f ca="1">_xlfn.XLOOKUP(OFFSET('Survey Data'!G$2,$A454,0),Key!$D$2:$D$6,Key!$E$2:$E$6,-25)</f>
        <v>-25</v>
      </c>
      <c r="I454" s="15">
        <f ca="1">OFFSET('Survey Data'!$H$2,A454,0)</f>
        <v>0</v>
      </c>
      <c r="J454" s="15" t="str">
        <f ca="1">_xlfn.XLOOKUP(OFFSET('Survey Data'!$R$2,A454,0),Key!$G$2:$G$3,Key!$H$2:$H$3,"")</f>
        <v/>
      </c>
      <c r="L454">
        <f t="shared" ca="1" si="56"/>
        <v>-150</v>
      </c>
      <c r="M454">
        <f t="shared" ca="1" si="57"/>
        <v>0</v>
      </c>
      <c r="N454" t="e">
        <f ca="1">VLOOKUP(M454,Key!J$2:K$101,2,FALSE)</f>
        <v>#N/A</v>
      </c>
      <c r="O454" t="e" cm="1">
        <f t="array" ref="O454">_xlfn.IFS(COUNTIF('Survey Data'!J454:P454,"Yes")&gt;1,4,'Survey Data'!P454="Yes",1,'Survey Data'!L454="Yes",2,'Survey Data'!M454="Yes",3,'Survey Data'!J454="Yes",4,'Survey Data'!K454="Yes",4,'Survey Data'!N454="Yes",4)</f>
        <v>#N/A</v>
      </c>
      <c r="P454" t="e">
        <f t="shared" ca="1" si="58"/>
        <v>#N/A</v>
      </c>
      <c r="Q454">
        <f t="shared" ca="1" si="59"/>
        <v>1</v>
      </c>
      <c r="R454" t="b">
        <f t="shared" ca="1" si="60"/>
        <v>1</v>
      </c>
      <c r="S454" t="str">
        <f t="shared" ca="1" si="61"/>
        <v/>
      </c>
      <c r="T454" t="e">
        <f ca="1">_xlfn.XLOOKUP(P454,'Depression Treatment'!A$2:A$33,'Depression Treatment'!I$2:I$33,0)*S454</f>
        <v>#N/A</v>
      </c>
      <c r="U454">
        <f>IF(LEFT('Survey Data'!I454,8)="Employed",1,0)</f>
        <v>0</v>
      </c>
      <c r="V454" s="33" t="e">
        <f ca="1">S454*(U454*(T454*VLOOKUP(N454,'Depression Treatment'!F$38:I$41,3,FALSE)+(1-T454)*VLOOKUP(N454,'Depression Treatment'!F$38:I$41,4,FALSE))+(1-U454)*(T454*VLOOKUP(N454,'Depression Treatment'!F$43:I$46,3,FALSE)+(1-T454)*VLOOKUP(N454,'Depression Treatment'!F$43:I$46,4,FALSE)))</f>
        <v>#VALUE!</v>
      </c>
      <c r="W454" s="33">
        <f t="shared" ca="1" si="62"/>
        <v>0</v>
      </c>
    </row>
    <row r="455" spans="1:23" x14ac:dyDescent="0.3">
      <c r="A455">
        <f t="shared" si="63"/>
        <v>453</v>
      </c>
      <c r="B455" s="15" t="str">
        <f ca="1">_xlfn.XLOOKUP(OFFSET('Survey Data'!$A$2,A455,0),Key!A$2:A$5,Key!B$2:B$5,"")</f>
        <v/>
      </c>
      <c r="C455" s="15">
        <f ca="1">_xlfn.XLOOKUP(OFFSET('Survey Data'!B$2,$A455,0),Key!$D$2:$D$6,Key!$E$2:$E$6,-25)</f>
        <v>-25</v>
      </c>
      <c r="D455" s="15">
        <f ca="1">_xlfn.XLOOKUP(OFFSET('Survey Data'!C$2,$A455,0),Key!$D$2:$D$6,Key!$E$2:$E$6,-25)</f>
        <v>-25</v>
      </c>
      <c r="E455" s="15">
        <f ca="1">_xlfn.XLOOKUP(OFFSET('Survey Data'!D$2,$A455,0),Key!$D$2:$D$6,Key!$E$2:$E$6,-25)</f>
        <v>-25</v>
      </c>
      <c r="F455" s="15">
        <f ca="1">_xlfn.XLOOKUP(OFFSET('Survey Data'!E$2,$A455,0),Key!$D$2:$D$6,Key!$E$2:$E$6,-25)</f>
        <v>-25</v>
      </c>
      <c r="G455" s="15">
        <f ca="1">_xlfn.XLOOKUP(OFFSET('Survey Data'!F$2,$A455,0),Key!$D$2:$D$6,Key!$E$2:$E$6,-25)</f>
        <v>-25</v>
      </c>
      <c r="H455" s="15">
        <f ca="1">_xlfn.XLOOKUP(OFFSET('Survey Data'!G$2,$A455,0),Key!$D$2:$D$6,Key!$E$2:$E$6,-25)</f>
        <v>-25</v>
      </c>
      <c r="I455" s="15">
        <f ca="1">OFFSET('Survey Data'!$H$2,A455,0)</f>
        <v>0</v>
      </c>
      <c r="J455" s="15" t="str">
        <f ca="1">_xlfn.XLOOKUP(OFFSET('Survey Data'!$R$2,A455,0),Key!$G$2:$G$3,Key!$H$2:$H$3,"")</f>
        <v/>
      </c>
      <c r="L455">
        <f t="shared" ca="1" si="56"/>
        <v>-150</v>
      </c>
      <c r="M455">
        <f t="shared" ca="1" si="57"/>
        <v>0</v>
      </c>
      <c r="N455" t="e">
        <f ca="1">VLOOKUP(M455,Key!J$2:K$101,2,FALSE)</f>
        <v>#N/A</v>
      </c>
      <c r="O455" t="e" cm="1">
        <f t="array" ref="O455">_xlfn.IFS(COUNTIF('Survey Data'!J455:P455,"Yes")&gt;1,4,'Survey Data'!P455="Yes",1,'Survey Data'!L455="Yes",2,'Survey Data'!M455="Yes",3,'Survey Data'!J455="Yes",4,'Survey Data'!K455="Yes",4,'Survey Data'!N455="Yes",4)</f>
        <v>#N/A</v>
      </c>
      <c r="P455" t="e">
        <f t="shared" ca="1" si="58"/>
        <v>#N/A</v>
      </c>
      <c r="Q455">
        <f t="shared" ca="1" si="59"/>
        <v>1</v>
      </c>
      <c r="R455" t="b">
        <f t="shared" ca="1" si="60"/>
        <v>1</v>
      </c>
      <c r="S455" t="str">
        <f t="shared" ca="1" si="61"/>
        <v/>
      </c>
      <c r="T455" t="e">
        <f ca="1">_xlfn.XLOOKUP(P455,'Depression Treatment'!A$2:A$33,'Depression Treatment'!I$2:I$33,0)*S455</f>
        <v>#N/A</v>
      </c>
      <c r="U455">
        <f>IF(LEFT('Survey Data'!I455,8)="Employed",1,0)</f>
        <v>0</v>
      </c>
      <c r="V455" s="33" t="e">
        <f ca="1">S455*(U455*(T455*VLOOKUP(N455,'Depression Treatment'!F$38:I$41,3,FALSE)+(1-T455)*VLOOKUP(N455,'Depression Treatment'!F$38:I$41,4,FALSE))+(1-U455)*(T455*VLOOKUP(N455,'Depression Treatment'!F$43:I$46,3,FALSE)+(1-T455)*VLOOKUP(N455,'Depression Treatment'!F$43:I$46,4,FALSE)))</f>
        <v>#VALUE!</v>
      </c>
      <c r="W455" s="33">
        <f t="shared" ca="1" si="62"/>
        <v>0</v>
      </c>
    </row>
    <row r="456" spans="1:23" x14ac:dyDescent="0.3">
      <c r="A456">
        <f t="shared" si="63"/>
        <v>454</v>
      </c>
      <c r="B456" s="15" t="str">
        <f ca="1">_xlfn.XLOOKUP(OFFSET('Survey Data'!$A$2,A456,0),Key!A$2:A$5,Key!B$2:B$5,"")</f>
        <v/>
      </c>
      <c r="C456" s="15">
        <f ca="1">_xlfn.XLOOKUP(OFFSET('Survey Data'!B$2,$A456,0),Key!$D$2:$D$6,Key!$E$2:$E$6,-25)</f>
        <v>-25</v>
      </c>
      <c r="D456" s="15">
        <f ca="1">_xlfn.XLOOKUP(OFFSET('Survey Data'!C$2,$A456,0),Key!$D$2:$D$6,Key!$E$2:$E$6,-25)</f>
        <v>-25</v>
      </c>
      <c r="E456" s="15">
        <f ca="1">_xlfn.XLOOKUP(OFFSET('Survey Data'!D$2,$A456,0),Key!$D$2:$D$6,Key!$E$2:$E$6,-25)</f>
        <v>-25</v>
      </c>
      <c r="F456" s="15">
        <f ca="1">_xlfn.XLOOKUP(OFFSET('Survey Data'!E$2,$A456,0),Key!$D$2:$D$6,Key!$E$2:$E$6,-25)</f>
        <v>-25</v>
      </c>
      <c r="G456" s="15">
        <f ca="1">_xlfn.XLOOKUP(OFFSET('Survey Data'!F$2,$A456,0),Key!$D$2:$D$6,Key!$E$2:$E$6,-25)</f>
        <v>-25</v>
      </c>
      <c r="H456" s="15">
        <f ca="1">_xlfn.XLOOKUP(OFFSET('Survey Data'!G$2,$A456,0),Key!$D$2:$D$6,Key!$E$2:$E$6,-25)</f>
        <v>-25</v>
      </c>
      <c r="I456" s="15">
        <f ca="1">OFFSET('Survey Data'!$H$2,A456,0)</f>
        <v>0</v>
      </c>
      <c r="J456" s="15" t="str">
        <f ca="1">_xlfn.XLOOKUP(OFFSET('Survey Data'!$R$2,A456,0),Key!$G$2:$G$3,Key!$H$2:$H$3,"")</f>
        <v/>
      </c>
      <c r="L456">
        <f t="shared" ca="1" si="56"/>
        <v>-150</v>
      </c>
      <c r="M456">
        <f t="shared" ca="1" si="57"/>
        <v>0</v>
      </c>
      <c r="N456" t="e">
        <f ca="1">VLOOKUP(M456,Key!J$2:K$101,2,FALSE)</f>
        <v>#N/A</v>
      </c>
      <c r="O456" t="e" cm="1">
        <f t="array" ref="O456">_xlfn.IFS(COUNTIF('Survey Data'!J456:P456,"Yes")&gt;1,4,'Survey Data'!P456="Yes",1,'Survey Data'!L456="Yes",2,'Survey Data'!M456="Yes",3,'Survey Data'!J456="Yes",4,'Survey Data'!K456="Yes",4,'Survey Data'!N456="Yes",4)</f>
        <v>#N/A</v>
      </c>
      <c r="P456" t="e">
        <f t="shared" ca="1" si="58"/>
        <v>#N/A</v>
      </c>
      <c r="Q456">
        <f t="shared" ca="1" si="59"/>
        <v>1</v>
      </c>
      <c r="R456" t="b">
        <f t="shared" ca="1" si="60"/>
        <v>1</v>
      </c>
      <c r="S456" t="str">
        <f t="shared" ca="1" si="61"/>
        <v/>
      </c>
      <c r="T456" t="e">
        <f ca="1">_xlfn.XLOOKUP(P456,'Depression Treatment'!A$2:A$33,'Depression Treatment'!I$2:I$33,0)*S456</f>
        <v>#N/A</v>
      </c>
      <c r="U456">
        <f>IF(LEFT('Survey Data'!I456,8)="Employed",1,0)</f>
        <v>0</v>
      </c>
      <c r="V456" s="33" t="e">
        <f ca="1">S456*(U456*(T456*VLOOKUP(N456,'Depression Treatment'!F$38:I$41,3,FALSE)+(1-T456)*VLOOKUP(N456,'Depression Treatment'!F$38:I$41,4,FALSE))+(1-U456)*(T456*VLOOKUP(N456,'Depression Treatment'!F$43:I$46,3,FALSE)+(1-T456)*VLOOKUP(N456,'Depression Treatment'!F$43:I$46,4,FALSE)))</f>
        <v>#VALUE!</v>
      </c>
      <c r="W456" s="33">
        <f t="shared" ca="1" si="62"/>
        <v>0</v>
      </c>
    </row>
    <row r="457" spans="1:23" x14ac:dyDescent="0.3">
      <c r="A457">
        <f t="shared" si="63"/>
        <v>455</v>
      </c>
      <c r="B457" s="15" t="str">
        <f ca="1">_xlfn.XLOOKUP(OFFSET('Survey Data'!$A$2,A457,0),Key!A$2:A$5,Key!B$2:B$5,"")</f>
        <v/>
      </c>
      <c r="C457" s="15">
        <f ca="1">_xlfn.XLOOKUP(OFFSET('Survey Data'!B$2,$A457,0),Key!$D$2:$D$6,Key!$E$2:$E$6,-25)</f>
        <v>-25</v>
      </c>
      <c r="D457" s="15">
        <f ca="1">_xlfn.XLOOKUP(OFFSET('Survey Data'!C$2,$A457,0),Key!$D$2:$D$6,Key!$E$2:$E$6,-25)</f>
        <v>-25</v>
      </c>
      <c r="E457" s="15">
        <f ca="1">_xlfn.XLOOKUP(OFFSET('Survey Data'!D$2,$A457,0),Key!$D$2:$D$6,Key!$E$2:$E$6,-25)</f>
        <v>-25</v>
      </c>
      <c r="F457" s="15">
        <f ca="1">_xlfn.XLOOKUP(OFFSET('Survey Data'!E$2,$A457,0),Key!$D$2:$D$6,Key!$E$2:$E$6,-25)</f>
        <v>-25</v>
      </c>
      <c r="G457" s="15">
        <f ca="1">_xlfn.XLOOKUP(OFFSET('Survey Data'!F$2,$A457,0),Key!$D$2:$D$6,Key!$E$2:$E$6,-25)</f>
        <v>-25</v>
      </c>
      <c r="H457" s="15">
        <f ca="1">_xlfn.XLOOKUP(OFFSET('Survey Data'!G$2,$A457,0),Key!$D$2:$D$6,Key!$E$2:$E$6,-25)</f>
        <v>-25</v>
      </c>
      <c r="I457" s="15">
        <f ca="1">OFFSET('Survey Data'!$H$2,A457,0)</f>
        <v>0</v>
      </c>
      <c r="J457" s="15" t="str">
        <f ca="1">_xlfn.XLOOKUP(OFFSET('Survey Data'!$R$2,A457,0),Key!$G$2:$G$3,Key!$H$2:$H$3,"")</f>
        <v/>
      </c>
      <c r="L457">
        <f t="shared" ca="1" si="56"/>
        <v>-150</v>
      </c>
      <c r="M457">
        <f t="shared" ca="1" si="57"/>
        <v>0</v>
      </c>
      <c r="N457" t="e">
        <f ca="1">VLOOKUP(M457,Key!J$2:K$101,2,FALSE)</f>
        <v>#N/A</v>
      </c>
      <c r="O457" t="e" cm="1">
        <f t="array" ref="O457">_xlfn.IFS(COUNTIF('Survey Data'!J457:P457,"Yes")&gt;1,4,'Survey Data'!P457="Yes",1,'Survey Data'!L457="Yes",2,'Survey Data'!M457="Yes",3,'Survey Data'!J457="Yes",4,'Survey Data'!K457="Yes",4,'Survey Data'!N457="Yes",4)</f>
        <v>#N/A</v>
      </c>
      <c r="P457" t="e">
        <f t="shared" ca="1" si="58"/>
        <v>#N/A</v>
      </c>
      <c r="Q457">
        <f t="shared" ca="1" si="59"/>
        <v>1</v>
      </c>
      <c r="R457" t="b">
        <f t="shared" ca="1" si="60"/>
        <v>1</v>
      </c>
      <c r="S457" t="str">
        <f t="shared" ca="1" si="61"/>
        <v/>
      </c>
      <c r="T457" t="e">
        <f ca="1">_xlfn.XLOOKUP(P457,'Depression Treatment'!A$2:A$33,'Depression Treatment'!I$2:I$33,0)*S457</f>
        <v>#N/A</v>
      </c>
      <c r="U457">
        <f>IF(LEFT('Survey Data'!I457,8)="Employed",1,0)</f>
        <v>0</v>
      </c>
      <c r="V457" s="33" t="e">
        <f ca="1">S457*(U457*(T457*VLOOKUP(N457,'Depression Treatment'!F$38:I$41,3,FALSE)+(1-T457)*VLOOKUP(N457,'Depression Treatment'!F$38:I$41,4,FALSE))+(1-U457)*(T457*VLOOKUP(N457,'Depression Treatment'!F$43:I$46,3,FALSE)+(1-T457)*VLOOKUP(N457,'Depression Treatment'!F$43:I$46,4,FALSE)))</f>
        <v>#VALUE!</v>
      </c>
      <c r="W457" s="33">
        <f t="shared" ca="1" si="62"/>
        <v>0</v>
      </c>
    </row>
    <row r="458" spans="1:23" x14ac:dyDescent="0.3">
      <c r="A458">
        <f t="shared" si="63"/>
        <v>456</v>
      </c>
      <c r="B458" s="15" t="str">
        <f ca="1">_xlfn.XLOOKUP(OFFSET('Survey Data'!$A$2,A458,0),Key!A$2:A$5,Key!B$2:B$5,"")</f>
        <v/>
      </c>
      <c r="C458" s="15">
        <f ca="1">_xlfn.XLOOKUP(OFFSET('Survey Data'!B$2,$A458,0),Key!$D$2:$D$6,Key!$E$2:$E$6,-25)</f>
        <v>-25</v>
      </c>
      <c r="D458" s="15">
        <f ca="1">_xlfn.XLOOKUP(OFFSET('Survey Data'!C$2,$A458,0),Key!$D$2:$D$6,Key!$E$2:$E$6,-25)</f>
        <v>-25</v>
      </c>
      <c r="E458" s="15">
        <f ca="1">_xlfn.XLOOKUP(OFFSET('Survey Data'!D$2,$A458,0),Key!$D$2:$D$6,Key!$E$2:$E$6,-25)</f>
        <v>-25</v>
      </c>
      <c r="F458" s="15">
        <f ca="1">_xlfn.XLOOKUP(OFFSET('Survey Data'!E$2,$A458,0),Key!$D$2:$D$6,Key!$E$2:$E$6,-25)</f>
        <v>-25</v>
      </c>
      <c r="G458" s="15">
        <f ca="1">_xlfn.XLOOKUP(OFFSET('Survey Data'!F$2,$A458,0),Key!$D$2:$D$6,Key!$E$2:$E$6,-25)</f>
        <v>-25</v>
      </c>
      <c r="H458" s="15">
        <f ca="1">_xlfn.XLOOKUP(OFFSET('Survey Data'!G$2,$A458,0),Key!$D$2:$D$6,Key!$E$2:$E$6,-25)</f>
        <v>-25</v>
      </c>
      <c r="I458" s="15">
        <f ca="1">OFFSET('Survey Data'!$H$2,A458,0)</f>
        <v>0</v>
      </c>
      <c r="J458" s="15" t="str">
        <f ca="1">_xlfn.XLOOKUP(OFFSET('Survey Data'!$R$2,A458,0),Key!$G$2:$G$3,Key!$H$2:$H$3,"")</f>
        <v/>
      </c>
      <c r="L458">
        <f t="shared" ca="1" si="56"/>
        <v>-150</v>
      </c>
      <c r="M458">
        <f t="shared" ca="1" si="57"/>
        <v>0</v>
      </c>
      <c r="N458" t="e">
        <f ca="1">VLOOKUP(M458,Key!J$2:K$101,2,FALSE)</f>
        <v>#N/A</v>
      </c>
      <c r="O458" t="e" cm="1">
        <f t="array" ref="O458">_xlfn.IFS(COUNTIF('Survey Data'!J458:P458,"Yes")&gt;1,4,'Survey Data'!P458="Yes",1,'Survey Data'!L458="Yes",2,'Survey Data'!M458="Yes",3,'Survey Data'!J458="Yes",4,'Survey Data'!K458="Yes",4,'Survey Data'!N458="Yes",4)</f>
        <v>#N/A</v>
      </c>
      <c r="P458" t="e">
        <f t="shared" ca="1" si="58"/>
        <v>#N/A</v>
      </c>
      <c r="Q458">
        <f t="shared" ca="1" si="59"/>
        <v>1</v>
      </c>
      <c r="R458" t="b">
        <f t="shared" ca="1" si="60"/>
        <v>1</v>
      </c>
      <c r="S458" t="str">
        <f t="shared" ca="1" si="61"/>
        <v/>
      </c>
      <c r="T458" t="e">
        <f ca="1">_xlfn.XLOOKUP(P458,'Depression Treatment'!A$2:A$33,'Depression Treatment'!I$2:I$33,0)*S458</f>
        <v>#N/A</v>
      </c>
      <c r="U458">
        <f>IF(LEFT('Survey Data'!I458,8)="Employed",1,0)</f>
        <v>0</v>
      </c>
      <c r="V458" s="33" t="e">
        <f ca="1">S458*(U458*(T458*VLOOKUP(N458,'Depression Treatment'!F$38:I$41,3,FALSE)+(1-T458)*VLOOKUP(N458,'Depression Treatment'!F$38:I$41,4,FALSE))+(1-U458)*(T458*VLOOKUP(N458,'Depression Treatment'!F$43:I$46,3,FALSE)+(1-T458)*VLOOKUP(N458,'Depression Treatment'!F$43:I$46,4,FALSE)))</f>
        <v>#VALUE!</v>
      </c>
      <c r="W458" s="33">
        <f t="shared" ca="1" si="62"/>
        <v>0</v>
      </c>
    </row>
    <row r="459" spans="1:23" x14ac:dyDescent="0.3">
      <c r="A459">
        <f t="shared" si="63"/>
        <v>457</v>
      </c>
      <c r="B459" s="15" t="str">
        <f ca="1">_xlfn.XLOOKUP(OFFSET('Survey Data'!$A$2,A459,0),Key!A$2:A$5,Key!B$2:B$5,"")</f>
        <v/>
      </c>
      <c r="C459" s="15">
        <f ca="1">_xlfn.XLOOKUP(OFFSET('Survey Data'!B$2,$A459,0),Key!$D$2:$D$6,Key!$E$2:$E$6,-25)</f>
        <v>-25</v>
      </c>
      <c r="D459" s="15">
        <f ca="1">_xlfn.XLOOKUP(OFFSET('Survey Data'!C$2,$A459,0),Key!$D$2:$D$6,Key!$E$2:$E$6,-25)</f>
        <v>-25</v>
      </c>
      <c r="E459" s="15">
        <f ca="1">_xlfn.XLOOKUP(OFFSET('Survey Data'!D$2,$A459,0),Key!$D$2:$D$6,Key!$E$2:$E$6,-25)</f>
        <v>-25</v>
      </c>
      <c r="F459" s="15">
        <f ca="1">_xlfn.XLOOKUP(OFFSET('Survey Data'!E$2,$A459,0),Key!$D$2:$D$6,Key!$E$2:$E$6,-25)</f>
        <v>-25</v>
      </c>
      <c r="G459" s="15">
        <f ca="1">_xlfn.XLOOKUP(OFFSET('Survey Data'!F$2,$A459,0),Key!$D$2:$D$6,Key!$E$2:$E$6,-25)</f>
        <v>-25</v>
      </c>
      <c r="H459" s="15">
        <f ca="1">_xlfn.XLOOKUP(OFFSET('Survey Data'!G$2,$A459,0),Key!$D$2:$D$6,Key!$E$2:$E$6,-25)</f>
        <v>-25</v>
      </c>
      <c r="I459" s="15">
        <f ca="1">OFFSET('Survey Data'!$H$2,A459,0)</f>
        <v>0</v>
      </c>
      <c r="J459" s="15" t="str">
        <f ca="1">_xlfn.XLOOKUP(OFFSET('Survey Data'!$R$2,A459,0),Key!$G$2:$G$3,Key!$H$2:$H$3,"")</f>
        <v/>
      </c>
      <c r="L459">
        <f t="shared" ca="1" si="56"/>
        <v>-150</v>
      </c>
      <c r="M459">
        <f t="shared" ca="1" si="57"/>
        <v>0</v>
      </c>
      <c r="N459" t="e">
        <f ca="1">VLOOKUP(M459,Key!J$2:K$101,2,FALSE)</f>
        <v>#N/A</v>
      </c>
      <c r="O459" t="e" cm="1">
        <f t="array" ref="O459">_xlfn.IFS(COUNTIF('Survey Data'!J459:P459,"Yes")&gt;1,4,'Survey Data'!P459="Yes",1,'Survey Data'!L459="Yes",2,'Survey Data'!M459="Yes",3,'Survey Data'!J459="Yes",4,'Survey Data'!K459="Yes",4,'Survey Data'!N459="Yes",4)</f>
        <v>#N/A</v>
      </c>
      <c r="P459" t="e">
        <f t="shared" ca="1" si="58"/>
        <v>#N/A</v>
      </c>
      <c r="Q459">
        <f t="shared" ca="1" si="59"/>
        <v>1</v>
      </c>
      <c r="R459" t="b">
        <f t="shared" ca="1" si="60"/>
        <v>1</v>
      </c>
      <c r="S459" t="str">
        <f t="shared" ca="1" si="61"/>
        <v/>
      </c>
      <c r="T459" t="e">
        <f ca="1">_xlfn.XLOOKUP(P459,'Depression Treatment'!A$2:A$33,'Depression Treatment'!I$2:I$33,0)*S459</f>
        <v>#N/A</v>
      </c>
      <c r="U459">
        <f>IF(LEFT('Survey Data'!I459,8)="Employed",1,0)</f>
        <v>0</v>
      </c>
      <c r="V459" s="33" t="e">
        <f ca="1">S459*(U459*(T459*VLOOKUP(N459,'Depression Treatment'!F$38:I$41,3,FALSE)+(1-T459)*VLOOKUP(N459,'Depression Treatment'!F$38:I$41,4,FALSE))+(1-U459)*(T459*VLOOKUP(N459,'Depression Treatment'!F$43:I$46,3,FALSE)+(1-T459)*VLOOKUP(N459,'Depression Treatment'!F$43:I$46,4,FALSE)))</f>
        <v>#VALUE!</v>
      </c>
      <c r="W459" s="33">
        <f t="shared" ca="1" si="62"/>
        <v>0</v>
      </c>
    </row>
    <row r="460" spans="1:23" x14ac:dyDescent="0.3">
      <c r="A460">
        <f t="shared" si="63"/>
        <v>458</v>
      </c>
      <c r="B460" s="15" t="str">
        <f ca="1">_xlfn.XLOOKUP(OFFSET('Survey Data'!$A$2,A460,0),Key!A$2:A$5,Key!B$2:B$5,"")</f>
        <v/>
      </c>
      <c r="C460" s="15">
        <f ca="1">_xlfn.XLOOKUP(OFFSET('Survey Data'!B$2,$A460,0),Key!$D$2:$D$6,Key!$E$2:$E$6,-25)</f>
        <v>-25</v>
      </c>
      <c r="D460" s="15">
        <f ca="1">_xlfn.XLOOKUP(OFFSET('Survey Data'!C$2,$A460,0),Key!$D$2:$D$6,Key!$E$2:$E$6,-25)</f>
        <v>-25</v>
      </c>
      <c r="E460" s="15">
        <f ca="1">_xlfn.XLOOKUP(OFFSET('Survey Data'!D$2,$A460,0),Key!$D$2:$D$6,Key!$E$2:$E$6,-25)</f>
        <v>-25</v>
      </c>
      <c r="F460" s="15">
        <f ca="1">_xlfn.XLOOKUP(OFFSET('Survey Data'!E$2,$A460,0),Key!$D$2:$D$6,Key!$E$2:$E$6,-25)</f>
        <v>-25</v>
      </c>
      <c r="G460" s="15">
        <f ca="1">_xlfn.XLOOKUP(OFFSET('Survey Data'!F$2,$A460,0),Key!$D$2:$D$6,Key!$E$2:$E$6,-25)</f>
        <v>-25</v>
      </c>
      <c r="H460" s="15">
        <f ca="1">_xlfn.XLOOKUP(OFFSET('Survey Data'!G$2,$A460,0),Key!$D$2:$D$6,Key!$E$2:$E$6,-25)</f>
        <v>-25</v>
      </c>
      <c r="I460" s="15">
        <f ca="1">OFFSET('Survey Data'!$H$2,A460,0)</f>
        <v>0</v>
      </c>
      <c r="J460" s="15" t="str">
        <f ca="1">_xlfn.XLOOKUP(OFFSET('Survey Data'!$R$2,A460,0),Key!$G$2:$G$3,Key!$H$2:$H$3,"")</f>
        <v/>
      </c>
      <c r="L460">
        <f t="shared" ca="1" si="56"/>
        <v>-150</v>
      </c>
      <c r="M460">
        <f t="shared" ca="1" si="57"/>
        <v>0</v>
      </c>
      <c r="N460" t="e">
        <f ca="1">VLOOKUP(M460,Key!J$2:K$101,2,FALSE)</f>
        <v>#N/A</v>
      </c>
      <c r="O460" t="e" cm="1">
        <f t="array" ref="O460">_xlfn.IFS(COUNTIF('Survey Data'!J460:P460,"Yes")&gt;1,4,'Survey Data'!P460="Yes",1,'Survey Data'!L460="Yes",2,'Survey Data'!M460="Yes",3,'Survey Data'!J460="Yes",4,'Survey Data'!K460="Yes",4,'Survey Data'!N460="Yes",4)</f>
        <v>#N/A</v>
      </c>
      <c r="P460" t="e">
        <f t="shared" ca="1" si="58"/>
        <v>#N/A</v>
      </c>
      <c r="Q460">
        <f t="shared" ca="1" si="59"/>
        <v>1</v>
      </c>
      <c r="R460" t="b">
        <f t="shared" ca="1" si="60"/>
        <v>1</v>
      </c>
      <c r="S460" t="str">
        <f t="shared" ca="1" si="61"/>
        <v/>
      </c>
      <c r="T460" t="e">
        <f ca="1">_xlfn.XLOOKUP(P460,'Depression Treatment'!A$2:A$33,'Depression Treatment'!I$2:I$33,0)*S460</f>
        <v>#N/A</v>
      </c>
      <c r="U460">
        <f>IF(LEFT('Survey Data'!I460,8)="Employed",1,0)</f>
        <v>0</v>
      </c>
      <c r="V460" s="33" t="e">
        <f ca="1">S460*(U460*(T460*VLOOKUP(N460,'Depression Treatment'!F$38:I$41,3,FALSE)+(1-T460)*VLOOKUP(N460,'Depression Treatment'!F$38:I$41,4,FALSE))+(1-U460)*(T460*VLOOKUP(N460,'Depression Treatment'!F$43:I$46,3,FALSE)+(1-T460)*VLOOKUP(N460,'Depression Treatment'!F$43:I$46,4,FALSE)))</f>
        <v>#VALUE!</v>
      </c>
      <c r="W460" s="33">
        <f t="shared" ca="1" si="62"/>
        <v>0</v>
      </c>
    </row>
    <row r="461" spans="1:23" x14ac:dyDescent="0.3">
      <c r="A461">
        <f t="shared" si="63"/>
        <v>459</v>
      </c>
      <c r="B461" s="15" t="str">
        <f ca="1">_xlfn.XLOOKUP(OFFSET('Survey Data'!$A$2,A461,0),Key!A$2:A$5,Key!B$2:B$5,"")</f>
        <v/>
      </c>
      <c r="C461" s="15">
        <f ca="1">_xlfn.XLOOKUP(OFFSET('Survey Data'!B$2,$A461,0),Key!$D$2:$D$6,Key!$E$2:$E$6,-25)</f>
        <v>-25</v>
      </c>
      <c r="D461" s="15">
        <f ca="1">_xlfn.XLOOKUP(OFFSET('Survey Data'!C$2,$A461,0),Key!$D$2:$D$6,Key!$E$2:$E$6,-25)</f>
        <v>-25</v>
      </c>
      <c r="E461" s="15">
        <f ca="1">_xlfn.XLOOKUP(OFFSET('Survey Data'!D$2,$A461,0),Key!$D$2:$D$6,Key!$E$2:$E$6,-25)</f>
        <v>-25</v>
      </c>
      <c r="F461" s="15">
        <f ca="1">_xlfn.XLOOKUP(OFFSET('Survey Data'!E$2,$A461,0),Key!$D$2:$D$6,Key!$E$2:$E$6,-25)</f>
        <v>-25</v>
      </c>
      <c r="G461" s="15">
        <f ca="1">_xlfn.XLOOKUP(OFFSET('Survey Data'!F$2,$A461,0),Key!$D$2:$D$6,Key!$E$2:$E$6,-25)</f>
        <v>-25</v>
      </c>
      <c r="H461" s="15">
        <f ca="1">_xlfn.XLOOKUP(OFFSET('Survey Data'!G$2,$A461,0),Key!$D$2:$D$6,Key!$E$2:$E$6,-25)</f>
        <v>-25</v>
      </c>
      <c r="I461" s="15">
        <f ca="1">OFFSET('Survey Data'!$H$2,A461,0)</f>
        <v>0</v>
      </c>
      <c r="J461" s="15" t="str">
        <f ca="1">_xlfn.XLOOKUP(OFFSET('Survey Data'!$R$2,A461,0),Key!$G$2:$G$3,Key!$H$2:$H$3,"")</f>
        <v/>
      </c>
      <c r="L461">
        <f t="shared" ca="1" si="56"/>
        <v>-150</v>
      </c>
      <c r="M461">
        <f t="shared" ca="1" si="57"/>
        <v>0</v>
      </c>
      <c r="N461" t="e">
        <f ca="1">VLOOKUP(M461,Key!J$2:K$101,2,FALSE)</f>
        <v>#N/A</v>
      </c>
      <c r="O461" t="e" cm="1">
        <f t="array" ref="O461">_xlfn.IFS(COUNTIF('Survey Data'!J461:P461,"Yes")&gt;1,4,'Survey Data'!P461="Yes",1,'Survey Data'!L461="Yes",2,'Survey Data'!M461="Yes",3,'Survey Data'!J461="Yes",4,'Survey Data'!K461="Yes",4,'Survey Data'!N461="Yes",4)</f>
        <v>#N/A</v>
      </c>
      <c r="P461" t="e">
        <f t="shared" ca="1" si="58"/>
        <v>#N/A</v>
      </c>
      <c r="Q461">
        <f t="shared" ca="1" si="59"/>
        <v>1</v>
      </c>
      <c r="R461" t="b">
        <f t="shared" ca="1" si="60"/>
        <v>1</v>
      </c>
      <c r="S461" t="str">
        <f t="shared" ca="1" si="61"/>
        <v/>
      </c>
      <c r="T461" t="e">
        <f ca="1">_xlfn.XLOOKUP(P461,'Depression Treatment'!A$2:A$33,'Depression Treatment'!I$2:I$33,0)*S461</f>
        <v>#N/A</v>
      </c>
      <c r="U461">
        <f>IF(LEFT('Survey Data'!I461,8)="Employed",1,0)</f>
        <v>0</v>
      </c>
      <c r="V461" s="33" t="e">
        <f ca="1">S461*(U461*(T461*VLOOKUP(N461,'Depression Treatment'!F$38:I$41,3,FALSE)+(1-T461)*VLOOKUP(N461,'Depression Treatment'!F$38:I$41,4,FALSE))+(1-U461)*(T461*VLOOKUP(N461,'Depression Treatment'!F$43:I$46,3,FALSE)+(1-T461)*VLOOKUP(N461,'Depression Treatment'!F$43:I$46,4,FALSE)))</f>
        <v>#VALUE!</v>
      </c>
      <c r="W461" s="33">
        <f t="shared" ca="1" si="62"/>
        <v>0</v>
      </c>
    </row>
    <row r="462" spans="1:23" x14ac:dyDescent="0.3">
      <c r="A462">
        <f t="shared" si="63"/>
        <v>460</v>
      </c>
      <c r="B462" s="15" t="str">
        <f ca="1">_xlfn.XLOOKUP(OFFSET('Survey Data'!$A$2,A462,0),Key!A$2:A$5,Key!B$2:B$5,"")</f>
        <v/>
      </c>
      <c r="C462" s="15">
        <f ca="1">_xlfn.XLOOKUP(OFFSET('Survey Data'!B$2,$A462,0),Key!$D$2:$D$6,Key!$E$2:$E$6,-25)</f>
        <v>-25</v>
      </c>
      <c r="D462" s="15">
        <f ca="1">_xlfn.XLOOKUP(OFFSET('Survey Data'!C$2,$A462,0),Key!$D$2:$D$6,Key!$E$2:$E$6,-25)</f>
        <v>-25</v>
      </c>
      <c r="E462" s="15">
        <f ca="1">_xlfn.XLOOKUP(OFFSET('Survey Data'!D$2,$A462,0),Key!$D$2:$D$6,Key!$E$2:$E$6,-25)</f>
        <v>-25</v>
      </c>
      <c r="F462" s="15">
        <f ca="1">_xlfn.XLOOKUP(OFFSET('Survey Data'!E$2,$A462,0),Key!$D$2:$D$6,Key!$E$2:$E$6,-25)</f>
        <v>-25</v>
      </c>
      <c r="G462" s="15">
        <f ca="1">_xlfn.XLOOKUP(OFFSET('Survey Data'!F$2,$A462,0),Key!$D$2:$D$6,Key!$E$2:$E$6,-25)</f>
        <v>-25</v>
      </c>
      <c r="H462" s="15">
        <f ca="1">_xlfn.XLOOKUP(OFFSET('Survey Data'!G$2,$A462,0),Key!$D$2:$D$6,Key!$E$2:$E$6,-25)</f>
        <v>-25</v>
      </c>
      <c r="I462" s="15">
        <f ca="1">OFFSET('Survey Data'!$H$2,A462,0)</f>
        <v>0</v>
      </c>
      <c r="J462" s="15" t="str">
        <f ca="1">_xlfn.XLOOKUP(OFFSET('Survey Data'!$R$2,A462,0),Key!$G$2:$G$3,Key!$H$2:$H$3,"")</f>
        <v/>
      </c>
      <c r="L462">
        <f t="shared" ca="1" si="56"/>
        <v>-150</v>
      </c>
      <c r="M462">
        <f t="shared" ca="1" si="57"/>
        <v>0</v>
      </c>
      <c r="N462" t="e">
        <f ca="1">VLOOKUP(M462,Key!J$2:K$101,2,FALSE)</f>
        <v>#N/A</v>
      </c>
      <c r="O462" t="e" cm="1">
        <f t="array" ref="O462">_xlfn.IFS(COUNTIF('Survey Data'!J462:P462,"Yes")&gt;1,4,'Survey Data'!P462="Yes",1,'Survey Data'!L462="Yes",2,'Survey Data'!M462="Yes",3,'Survey Data'!J462="Yes",4,'Survey Data'!K462="Yes",4,'Survey Data'!N462="Yes",4)</f>
        <v>#N/A</v>
      </c>
      <c r="P462" t="e">
        <f t="shared" ca="1" si="58"/>
        <v>#N/A</v>
      </c>
      <c r="Q462">
        <f t="shared" ca="1" si="59"/>
        <v>1</v>
      </c>
      <c r="R462" t="b">
        <f t="shared" ca="1" si="60"/>
        <v>1</v>
      </c>
      <c r="S462" t="str">
        <f t="shared" ca="1" si="61"/>
        <v/>
      </c>
      <c r="T462" t="e">
        <f ca="1">_xlfn.XLOOKUP(P462,'Depression Treatment'!A$2:A$33,'Depression Treatment'!I$2:I$33,0)*S462</f>
        <v>#N/A</v>
      </c>
      <c r="U462">
        <f>IF(LEFT('Survey Data'!I462,8)="Employed",1,0)</f>
        <v>0</v>
      </c>
      <c r="V462" s="33" t="e">
        <f ca="1">S462*(U462*(T462*VLOOKUP(N462,'Depression Treatment'!F$38:I$41,3,FALSE)+(1-T462)*VLOOKUP(N462,'Depression Treatment'!F$38:I$41,4,FALSE))+(1-U462)*(T462*VLOOKUP(N462,'Depression Treatment'!F$43:I$46,3,FALSE)+(1-T462)*VLOOKUP(N462,'Depression Treatment'!F$43:I$46,4,FALSE)))</f>
        <v>#VALUE!</v>
      </c>
      <c r="W462" s="33">
        <f t="shared" ca="1" si="62"/>
        <v>0</v>
      </c>
    </row>
    <row r="463" spans="1:23" x14ac:dyDescent="0.3">
      <c r="A463">
        <f t="shared" si="63"/>
        <v>461</v>
      </c>
      <c r="B463" s="15" t="str">
        <f ca="1">_xlfn.XLOOKUP(OFFSET('Survey Data'!$A$2,A463,0),Key!A$2:A$5,Key!B$2:B$5,"")</f>
        <v/>
      </c>
      <c r="C463" s="15">
        <f ca="1">_xlfn.XLOOKUP(OFFSET('Survey Data'!B$2,$A463,0),Key!$D$2:$D$6,Key!$E$2:$E$6,-25)</f>
        <v>-25</v>
      </c>
      <c r="D463" s="15">
        <f ca="1">_xlfn.XLOOKUP(OFFSET('Survey Data'!C$2,$A463,0),Key!$D$2:$D$6,Key!$E$2:$E$6,-25)</f>
        <v>-25</v>
      </c>
      <c r="E463" s="15">
        <f ca="1">_xlfn.XLOOKUP(OFFSET('Survey Data'!D$2,$A463,0),Key!$D$2:$D$6,Key!$E$2:$E$6,-25)</f>
        <v>-25</v>
      </c>
      <c r="F463" s="15">
        <f ca="1">_xlfn.XLOOKUP(OFFSET('Survey Data'!E$2,$A463,0),Key!$D$2:$D$6,Key!$E$2:$E$6,-25)</f>
        <v>-25</v>
      </c>
      <c r="G463" s="15">
        <f ca="1">_xlfn.XLOOKUP(OFFSET('Survey Data'!F$2,$A463,0),Key!$D$2:$D$6,Key!$E$2:$E$6,-25)</f>
        <v>-25</v>
      </c>
      <c r="H463" s="15">
        <f ca="1">_xlfn.XLOOKUP(OFFSET('Survey Data'!G$2,$A463,0),Key!$D$2:$D$6,Key!$E$2:$E$6,-25)</f>
        <v>-25</v>
      </c>
      <c r="I463" s="15">
        <f ca="1">OFFSET('Survey Data'!$H$2,A463,0)</f>
        <v>0</v>
      </c>
      <c r="J463" s="15" t="str">
        <f ca="1">_xlfn.XLOOKUP(OFFSET('Survey Data'!$R$2,A463,0),Key!$G$2:$G$3,Key!$H$2:$H$3,"")</f>
        <v/>
      </c>
      <c r="L463">
        <f t="shared" ca="1" si="56"/>
        <v>-150</v>
      </c>
      <c r="M463">
        <f t="shared" ca="1" si="57"/>
        <v>0</v>
      </c>
      <c r="N463" t="e">
        <f ca="1">VLOOKUP(M463,Key!J$2:K$101,2,FALSE)</f>
        <v>#N/A</v>
      </c>
      <c r="O463" t="e" cm="1">
        <f t="array" ref="O463">_xlfn.IFS(COUNTIF('Survey Data'!J463:P463,"Yes")&gt;1,4,'Survey Data'!P463="Yes",1,'Survey Data'!L463="Yes",2,'Survey Data'!M463="Yes",3,'Survey Data'!J463="Yes",4,'Survey Data'!K463="Yes",4,'Survey Data'!N463="Yes",4)</f>
        <v>#N/A</v>
      </c>
      <c r="P463" t="e">
        <f t="shared" ca="1" si="58"/>
        <v>#N/A</v>
      </c>
      <c r="Q463">
        <f t="shared" ca="1" si="59"/>
        <v>1</v>
      </c>
      <c r="R463" t="b">
        <f t="shared" ca="1" si="60"/>
        <v>1</v>
      </c>
      <c r="S463" t="str">
        <f t="shared" ca="1" si="61"/>
        <v/>
      </c>
      <c r="T463" t="e">
        <f ca="1">_xlfn.XLOOKUP(P463,'Depression Treatment'!A$2:A$33,'Depression Treatment'!I$2:I$33,0)*S463</f>
        <v>#N/A</v>
      </c>
      <c r="U463">
        <f>IF(LEFT('Survey Data'!I463,8)="Employed",1,0)</f>
        <v>0</v>
      </c>
      <c r="V463" s="33" t="e">
        <f ca="1">S463*(U463*(T463*VLOOKUP(N463,'Depression Treatment'!F$38:I$41,3,FALSE)+(1-T463)*VLOOKUP(N463,'Depression Treatment'!F$38:I$41,4,FALSE))+(1-U463)*(T463*VLOOKUP(N463,'Depression Treatment'!F$43:I$46,3,FALSE)+(1-T463)*VLOOKUP(N463,'Depression Treatment'!F$43:I$46,4,FALSE)))</f>
        <v>#VALUE!</v>
      </c>
      <c r="W463" s="33">
        <f t="shared" ca="1" si="62"/>
        <v>0</v>
      </c>
    </row>
    <row r="464" spans="1:23" x14ac:dyDescent="0.3">
      <c r="A464">
        <f t="shared" si="63"/>
        <v>462</v>
      </c>
      <c r="B464" s="15" t="str">
        <f ca="1">_xlfn.XLOOKUP(OFFSET('Survey Data'!$A$2,A464,0),Key!A$2:A$5,Key!B$2:B$5,"")</f>
        <v/>
      </c>
      <c r="C464" s="15">
        <f ca="1">_xlfn.XLOOKUP(OFFSET('Survey Data'!B$2,$A464,0),Key!$D$2:$D$6,Key!$E$2:$E$6,-25)</f>
        <v>-25</v>
      </c>
      <c r="D464" s="15">
        <f ca="1">_xlfn.XLOOKUP(OFFSET('Survey Data'!C$2,$A464,0),Key!$D$2:$D$6,Key!$E$2:$E$6,-25)</f>
        <v>-25</v>
      </c>
      <c r="E464" s="15">
        <f ca="1">_xlfn.XLOOKUP(OFFSET('Survey Data'!D$2,$A464,0),Key!$D$2:$D$6,Key!$E$2:$E$6,-25)</f>
        <v>-25</v>
      </c>
      <c r="F464" s="15">
        <f ca="1">_xlfn.XLOOKUP(OFFSET('Survey Data'!E$2,$A464,0),Key!$D$2:$D$6,Key!$E$2:$E$6,-25)</f>
        <v>-25</v>
      </c>
      <c r="G464" s="15">
        <f ca="1">_xlfn.XLOOKUP(OFFSET('Survey Data'!F$2,$A464,0),Key!$D$2:$D$6,Key!$E$2:$E$6,-25)</f>
        <v>-25</v>
      </c>
      <c r="H464" s="15">
        <f ca="1">_xlfn.XLOOKUP(OFFSET('Survey Data'!G$2,$A464,0),Key!$D$2:$D$6,Key!$E$2:$E$6,-25)</f>
        <v>-25</v>
      </c>
      <c r="I464" s="15">
        <f ca="1">OFFSET('Survey Data'!$H$2,A464,0)</f>
        <v>0</v>
      </c>
      <c r="J464" s="15" t="str">
        <f ca="1">_xlfn.XLOOKUP(OFFSET('Survey Data'!$R$2,A464,0),Key!$G$2:$G$3,Key!$H$2:$H$3,"")</f>
        <v/>
      </c>
      <c r="L464">
        <f t="shared" ca="1" si="56"/>
        <v>-150</v>
      </c>
      <c r="M464">
        <f t="shared" ca="1" si="57"/>
        <v>0</v>
      </c>
      <c r="N464" t="e">
        <f ca="1">VLOOKUP(M464,Key!J$2:K$101,2,FALSE)</f>
        <v>#N/A</v>
      </c>
      <c r="O464" t="e" cm="1">
        <f t="array" ref="O464">_xlfn.IFS(COUNTIF('Survey Data'!J464:P464,"Yes")&gt;1,4,'Survey Data'!P464="Yes",1,'Survey Data'!L464="Yes",2,'Survey Data'!M464="Yes",3,'Survey Data'!J464="Yes",4,'Survey Data'!K464="Yes",4,'Survey Data'!N464="Yes",4)</f>
        <v>#N/A</v>
      </c>
      <c r="P464" t="e">
        <f t="shared" ca="1" si="58"/>
        <v>#N/A</v>
      </c>
      <c r="Q464">
        <f t="shared" ca="1" si="59"/>
        <v>1</v>
      </c>
      <c r="R464" t="b">
        <f t="shared" ca="1" si="60"/>
        <v>1</v>
      </c>
      <c r="S464" t="str">
        <f t="shared" ca="1" si="61"/>
        <v/>
      </c>
      <c r="T464" t="e">
        <f ca="1">_xlfn.XLOOKUP(P464,'Depression Treatment'!A$2:A$33,'Depression Treatment'!I$2:I$33,0)*S464</f>
        <v>#N/A</v>
      </c>
      <c r="U464">
        <f>IF(LEFT('Survey Data'!I464,8)="Employed",1,0)</f>
        <v>0</v>
      </c>
      <c r="V464" s="33" t="e">
        <f ca="1">S464*(U464*(T464*VLOOKUP(N464,'Depression Treatment'!F$38:I$41,3,FALSE)+(1-T464)*VLOOKUP(N464,'Depression Treatment'!F$38:I$41,4,FALSE))+(1-U464)*(T464*VLOOKUP(N464,'Depression Treatment'!F$43:I$46,3,FALSE)+(1-T464)*VLOOKUP(N464,'Depression Treatment'!F$43:I$46,4,FALSE)))</f>
        <v>#VALUE!</v>
      </c>
      <c r="W464" s="33">
        <f t="shared" ca="1" si="62"/>
        <v>0</v>
      </c>
    </row>
    <row r="465" spans="1:23" x14ac:dyDescent="0.3">
      <c r="A465">
        <f t="shared" si="63"/>
        <v>463</v>
      </c>
      <c r="B465" s="15" t="str">
        <f ca="1">_xlfn.XLOOKUP(OFFSET('Survey Data'!$A$2,A465,0),Key!A$2:A$5,Key!B$2:B$5,"")</f>
        <v/>
      </c>
      <c r="C465" s="15">
        <f ca="1">_xlfn.XLOOKUP(OFFSET('Survey Data'!B$2,$A465,0),Key!$D$2:$D$6,Key!$E$2:$E$6,-25)</f>
        <v>-25</v>
      </c>
      <c r="D465" s="15">
        <f ca="1">_xlfn.XLOOKUP(OFFSET('Survey Data'!C$2,$A465,0),Key!$D$2:$D$6,Key!$E$2:$E$6,-25)</f>
        <v>-25</v>
      </c>
      <c r="E465" s="15">
        <f ca="1">_xlfn.XLOOKUP(OFFSET('Survey Data'!D$2,$A465,0),Key!$D$2:$D$6,Key!$E$2:$E$6,-25)</f>
        <v>-25</v>
      </c>
      <c r="F465" s="15">
        <f ca="1">_xlfn.XLOOKUP(OFFSET('Survey Data'!E$2,$A465,0),Key!$D$2:$D$6,Key!$E$2:$E$6,-25)</f>
        <v>-25</v>
      </c>
      <c r="G465" s="15">
        <f ca="1">_xlfn.XLOOKUP(OFFSET('Survey Data'!F$2,$A465,0),Key!$D$2:$D$6,Key!$E$2:$E$6,-25)</f>
        <v>-25</v>
      </c>
      <c r="H465" s="15">
        <f ca="1">_xlfn.XLOOKUP(OFFSET('Survey Data'!G$2,$A465,0),Key!$D$2:$D$6,Key!$E$2:$E$6,-25)</f>
        <v>-25</v>
      </c>
      <c r="I465" s="15">
        <f ca="1">OFFSET('Survey Data'!$H$2,A465,0)</f>
        <v>0</v>
      </c>
      <c r="J465" s="15" t="str">
        <f ca="1">_xlfn.XLOOKUP(OFFSET('Survey Data'!$R$2,A465,0),Key!$G$2:$G$3,Key!$H$2:$H$3,"")</f>
        <v/>
      </c>
      <c r="L465">
        <f t="shared" ca="1" si="56"/>
        <v>-150</v>
      </c>
      <c r="M465">
        <f t="shared" ca="1" si="57"/>
        <v>0</v>
      </c>
      <c r="N465" t="e">
        <f ca="1">VLOOKUP(M465,Key!J$2:K$101,2,FALSE)</f>
        <v>#N/A</v>
      </c>
      <c r="O465" t="e" cm="1">
        <f t="array" ref="O465">_xlfn.IFS(COUNTIF('Survey Data'!J465:P465,"Yes")&gt;1,4,'Survey Data'!P465="Yes",1,'Survey Data'!L465="Yes",2,'Survey Data'!M465="Yes",3,'Survey Data'!J465="Yes",4,'Survey Data'!K465="Yes",4,'Survey Data'!N465="Yes",4)</f>
        <v>#N/A</v>
      </c>
      <c r="P465" t="e">
        <f t="shared" ca="1" si="58"/>
        <v>#N/A</v>
      </c>
      <c r="Q465">
        <f t="shared" ca="1" si="59"/>
        <v>1</v>
      </c>
      <c r="R465" t="b">
        <f t="shared" ca="1" si="60"/>
        <v>1</v>
      </c>
      <c r="S465" t="str">
        <f t="shared" ca="1" si="61"/>
        <v/>
      </c>
      <c r="T465" t="e">
        <f ca="1">_xlfn.XLOOKUP(P465,'Depression Treatment'!A$2:A$33,'Depression Treatment'!I$2:I$33,0)*S465</f>
        <v>#N/A</v>
      </c>
      <c r="U465">
        <f>IF(LEFT('Survey Data'!I465,8)="Employed",1,0)</f>
        <v>0</v>
      </c>
      <c r="V465" s="33" t="e">
        <f ca="1">S465*(U465*(T465*VLOOKUP(N465,'Depression Treatment'!F$38:I$41,3,FALSE)+(1-T465)*VLOOKUP(N465,'Depression Treatment'!F$38:I$41,4,FALSE))+(1-U465)*(T465*VLOOKUP(N465,'Depression Treatment'!F$43:I$46,3,FALSE)+(1-T465)*VLOOKUP(N465,'Depression Treatment'!F$43:I$46,4,FALSE)))</f>
        <v>#VALUE!</v>
      </c>
      <c r="W465" s="33">
        <f t="shared" ca="1" si="62"/>
        <v>0</v>
      </c>
    </row>
    <row r="466" spans="1:23" x14ac:dyDescent="0.3">
      <c r="A466">
        <f t="shared" si="63"/>
        <v>464</v>
      </c>
      <c r="B466" s="15" t="str">
        <f ca="1">_xlfn.XLOOKUP(OFFSET('Survey Data'!$A$2,A466,0),Key!A$2:A$5,Key!B$2:B$5,"")</f>
        <v/>
      </c>
      <c r="C466" s="15">
        <f ca="1">_xlfn.XLOOKUP(OFFSET('Survey Data'!B$2,$A466,0),Key!$D$2:$D$6,Key!$E$2:$E$6,-25)</f>
        <v>-25</v>
      </c>
      <c r="D466" s="15">
        <f ca="1">_xlfn.XLOOKUP(OFFSET('Survey Data'!C$2,$A466,0),Key!$D$2:$D$6,Key!$E$2:$E$6,-25)</f>
        <v>-25</v>
      </c>
      <c r="E466" s="15">
        <f ca="1">_xlfn.XLOOKUP(OFFSET('Survey Data'!D$2,$A466,0),Key!$D$2:$D$6,Key!$E$2:$E$6,-25)</f>
        <v>-25</v>
      </c>
      <c r="F466" s="15">
        <f ca="1">_xlfn.XLOOKUP(OFFSET('Survey Data'!E$2,$A466,0),Key!$D$2:$D$6,Key!$E$2:$E$6,-25)</f>
        <v>-25</v>
      </c>
      <c r="G466" s="15">
        <f ca="1">_xlfn.XLOOKUP(OFFSET('Survey Data'!F$2,$A466,0),Key!$D$2:$D$6,Key!$E$2:$E$6,-25)</f>
        <v>-25</v>
      </c>
      <c r="H466" s="15">
        <f ca="1">_xlfn.XLOOKUP(OFFSET('Survey Data'!G$2,$A466,0),Key!$D$2:$D$6,Key!$E$2:$E$6,-25)</f>
        <v>-25</v>
      </c>
      <c r="I466" s="15">
        <f ca="1">OFFSET('Survey Data'!$H$2,A466,0)</f>
        <v>0</v>
      </c>
      <c r="J466" s="15" t="str">
        <f ca="1">_xlfn.XLOOKUP(OFFSET('Survey Data'!$R$2,A466,0),Key!$G$2:$G$3,Key!$H$2:$H$3,"")</f>
        <v/>
      </c>
      <c r="L466">
        <f t="shared" ca="1" si="56"/>
        <v>-150</v>
      </c>
      <c r="M466">
        <f t="shared" ca="1" si="57"/>
        <v>0</v>
      </c>
      <c r="N466" t="e">
        <f ca="1">VLOOKUP(M466,Key!J$2:K$101,2,FALSE)</f>
        <v>#N/A</v>
      </c>
      <c r="O466" t="e" cm="1">
        <f t="array" ref="O466">_xlfn.IFS(COUNTIF('Survey Data'!J466:P466,"Yes")&gt;1,4,'Survey Data'!P466="Yes",1,'Survey Data'!L466="Yes",2,'Survey Data'!M466="Yes",3,'Survey Data'!J466="Yes",4,'Survey Data'!K466="Yes",4,'Survey Data'!N466="Yes",4)</f>
        <v>#N/A</v>
      </c>
      <c r="P466" t="e">
        <f t="shared" ca="1" si="58"/>
        <v>#N/A</v>
      </c>
      <c r="Q466">
        <f t="shared" ca="1" si="59"/>
        <v>1</v>
      </c>
      <c r="R466" t="b">
        <f t="shared" ca="1" si="60"/>
        <v>1</v>
      </c>
      <c r="S466" t="str">
        <f t="shared" ca="1" si="61"/>
        <v/>
      </c>
      <c r="T466" t="e">
        <f ca="1">_xlfn.XLOOKUP(P466,'Depression Treatment'!A$2:A$33,'Depression Treatment'!I$2:I$33,0)*S466</f>
        <v>#N/A</v>
      </c>
      <c r="U466">
        <f>IF(LEFT('Survey Data'!I466,8)="Employed",1,0)</f>
        <v>0</v>
      </c>
      <c r="V466" s="33" t="e">
        <f ca="1">S466*(U466*(T466*VLOOKUP(N466,'Depression Treatment'!F$38:I$41,3,FALSE)+(1-T466)*VLOOKUP(N466,'Depression Treatment'!F$38:I$41,4,FALSE))+(1-U466)*(T466*VLOOKUP(N466,'Depression Treatment'!F$43:I$46,3,FALSE)+(1-T466)*VLOOKUP(N466,'Depression Treatment'!F$43:I$46,4,FALSE)))</f>
        <v>#VALUE!</v>
      </c>
      <c r="W466" s="33">
        <f t="shared" ca="1" si="62"/>
        <v>0</v>
      </c>
    </row>
    <row r="467" spans="1:23" x14ac:dyDescent="0.3">
      <c r="A467">
        <f t="shared" si="63"/>
        <v>465</v>
      </c>
      <c r="B467" s="15" t="str">
        <f ca="1">_xlfn.XLOOKUP(OFFSET('Survey Data'!$A$2,A467,0),Key!A$2:A$5,Key!B$2:B$5,"")</f>
        <v/>
      </c>
      <c r="C467" s="15">
        <f ca="1">_xlfn.XLOOKUP(OFFSET('Survey Data'!B$2,$A467,0),Key!$D$2:$D$6,Key!$E$2:$E$6,-25)</f>
        <v>-25</v>
      </c>
      <c r="D467" s="15">
        <f ca="1">_xlfn.XLOOKUP(OFFSET('Survey Data'!C$2,$A467,0),Key!$D$2:$D$6,Key!$E$2:$E$6,-25)</f>
        <v>-25</v>
      </c>
      <c r="E467" s="15">
        <f ca="1">_xlfn.XLOOKUP(OFFSET('Survey Data'!D$2,$A467,0),Key!$D$2:$D$6,Key!$E$2:$E$6,-25)</f>
        <v>-25</v>
      </c>
      <c r="F467" s="15">
        <f ca="1">_xlfn.XLOOKUP(OFFSET('Survey Data'!E$2,$A467,0),Key!$D$2:$D$6,Key!$E$2:$E$6,-25)</f>
        <v>-25</v>
      </c>
      <c r="G467" s="15">
        <f ca="1">_xlfn.XLOOKUP(OFFSET('Survey Data'!F$2,$A467,0),Key!$D$2:$D$6,Key!$E$2:$E$6,-25)</f>
        <v>-25</v>
      </c>
      <c r="H467" s="15">
        <f ca="1">_xlfn.XLOOKUP(OFFSET('Survey Data'!G$2,$A467,0),Key!$D$2:$D$6,Key!$E$2:$E$6,-25)</f>
        <v>-25</v>
      </c>
      <c r="I467" s="15">
        <f ca="1">OFFSET('Survey Data'!$H$2,A467,0)</f>
        <v>0</v>
      </c>
      <c r="J467" s="15" t="str">
        <f ca="1">_xlfn.XLOOKUP(OFFSET('Survey Data'!$R$2,A467,0),Key!$G$2:$G$3,Key!$H$2:$H$3,"")</f>
        <v/>
      </c>
      <c r="L467">
        <f t="shared" ca="1" si="56"/>
        <v>-150</v>
      </c>
      <c r="M467">
        <f t="shared" ca="1" si="57"/>
        <v>0</v>
      </c>
      <c r="N467" t="e">
        <f ca="1">VLOOKUP(M467,Key!J$2:K$101,2,FALSE)</f>
        <v>#N/A</v>
      </c>
      <c r="O467" t="e" cm="1">
        <f t="array" ref="O467">_xlfn.IFS(COUNTIF('Survey Data'!J467:P467,"Yes")&gt;1,4,'Survey Data'!P467="Yes",1,'Survey Data'!L467="Yes",2,'Survey Data'!M467="Yes",3,'Survey Data'!J467="Yes",4,'Survey Data'!K467="Yes",4,'Survey Data'!N467="Yes",4)</f>
        <v>#N/A</v>
      </c>
      <c r="P467" t="e">
        <f t="shared" ca="1" si="58"/>
        <v>#N/A</v>
      </c>
      <c r="Q467">
        <f t="shared" ca="1" si="59"/>
        <v>1</v>
      </c>
      <c r="R467" t="b">
        <f t="shared" ca="1" si="60"/>
        <v>1</v>
      </c>
      <c r="S467" t="str">
        <f t="shared" ca="1" si="61"/>
        <v/>
      </c>
      <c r="T467" t="e">
        <f ca="1">_xlfn.XLOOKUP(P467,'Depression Treatment'!A$2:A$33,'Depression Treatment'!I$2:I$33,0)*S467</f>
        <v>#N/A</v>
      </c>
      <c r="U467">
        <f>IF(LEFT('Survey Data'!I467,8)="Employed",1,0)</f>
        <v>0</v>
      </c>
      <c r="V467" s="33" t="e">
        <f ca="1">S467*(U467*(T467*VLOOKUP(N467,'Depression Treatment'!F$38:I$41,3,FALSE)+(1-T467)*VLOOKUP(N467,'Depression Treatment'!F$38:I$41,4,FALSE))+(1-U467)*(T467*VLOOKUP(N467,'Depression Treatment'!F$43:I$46,3,FALSE)+(1-T467)*VLOOKUP(N467,'Depression Treatment'!F$43:I$46,4,FALSE)))</f>
        <v>#VALUE!</v>
      </c>
      <c r="W467" s="33">
        <f t="shared" ca="1" si="62"/>
        <v>0</v>
      </c>
    </row>
    <row r="468" spans="1:23" x14ac:dyDescent="0.3">
      <c r="A468">
        <f t="shared" si="63"/>
        <v>466</v>
      </c>
      <c r="B468" s="15" t="str">
        <f ca="1">_xlfn.XLOOKUP(OFFSET('Survey Data'!$A$2,A468,0),Key!A$2:A$5,Key!B$2:B$5,"")</f>
        <v/>
      </c>
      <c r="C468" s="15">
        <f ca="1">_xlfn.XLOOKUP(OFFSET('Survey Data'!B$2,$A468,0),Key!$D$2:$D$6,Key!$E$2:$E$6,-25)</f>
        <v>-25</v>
      </c>
      <c r="D468" s="15">
        <f ca="1">_xlfn.XLOOKUP(OFFSET('Survey Data'!C$2,$A468,0),Key!$D$2:$D$6,Key!$E$2:$E$6,-25)</f>
        <v>-25</v>
      </c>
      <c r="E468" s="15">
        <f ca="1">_xlfn.XLOOKUP(OFFSET('Survey Data'!D$2,$A468,0),Key!$D$2:$D$6,Key!$E$2:$E$6,-25)</f>
        <v>-25</v>
      </c>
      <c r="F468" s="15">
        <f ca="1">_xlfn.XLOOKUP(OFFSET('Survey Data'!E$2,$A468,0),Key!$D$2:$D$6,Key!$E$2:$E$6,-25)</f>
        <v>-25</v>
      </c>
      <c r="G468" s="15">
        <f ca="1">_xlfn.XLOOKUP(OFFSET('Survey Data'!F$2,$A468,0),Key!$D$2:$D$6,Key!$E$2:$E$6,-25)</f>
        <v>-25</v>
      </c>
      <c r="H468" s="15">
        <f ca="1">_xlfn.XLOOKUP(OFFSET('Survey Data'!G$2,$A468,0),Key!$D$2:$D$6,Key!$E$2:$E$6,-25)</f>
        <v>-25</v>
      </c>
      <c r="I468" s="15">
        <f ca="1">OFFSET('Survey Data'!$H$2,A468,0)</f>
        <v>0</v>
      </c>
      <c r="J468" s="15" t="str">
        <f ca="1">_xlfn.XLOOKUP(OFFSET('Survey Data'!$R$2,A468,0),Key!$G$2:$G$3,Key!$H$2:$H$3,"")</f>
        <v/>
      </c>
      <c r="L468">
        <f t="shared" ca="1" si="56"/>
        <v>-150</v>
      </c>
      <c r="M468">
        <f t="shared" ca="1" si="57"/>
        <v>0</v>
      </c>
      <c r="N468" t="e">
        <f ca="1">VLOOKUP(M468,Key!J$2:K$101,2,FALSE)</f>
        <v>#N/A</v>
      </c>
      <c r="O468" t="e" cm="1">
        <f t="array" ref="O468">_xlfn.IFS(COUNTIF('Survey Data'!J468:P468,"Yes")&gt;1,4,'Survey Data'!P468="Yes",1,'Survey Data'!L468="Yes",2,'Survey Data'!M468="Yes",3,'Survey Data'!J468="Yes",4,'Survey Data'!K468="Yes",4,'Survey Data'!N468="Yes",4)</f>
        <v>#N/A</v>
      </c>
      <c r="P468" t="e">
        <f t="shared" ca="1" si="58"/>
        <v>#N/A</v>
      </c>
      <c r="Q468">
        <f t="shared" ca="1" si="59"/>
        <v>1</v>
      </c>
      <c r="R468" t="b">
        <f t="shared" ca="1" si="60"/>
        <v>1</v>
      </c>
      <c r="S468" t="str">
        <f t="shared" ca="1" si="61"/>
        <v/>
      </c>
      <c r="T468" t="e">
        <f ca="1">_xlfn.XLOOKUP(P468,'Depression Treatment'!A$2:A$33,'Depression Treatment'!I$2:I$33,0)*S468</f>
        <v>#N/A</v>
      </c>
      <c r="U468">
        <f>IF(LEFT('Survey Data'!I468,8)="Employed",1,0)</f>
        <v>0</v>
      </c>
      <c r="V468" s="33" t="e">
        <f ca="1">S468*(U468*(T468*VLOOKUP(N468,'Depression Treatment'!F$38:I$41,3,FALSE)+(1-T468)*VLOOKUP(N468,'Depression Treatment'!F$38:I$41,4,FALSE))+(1-U468)*(T468*VLOOKUP(N468,'Depression Treatment'!F$43:I$46,3,FALSE)+(1-T468)*VLOOKUP(N468,'Depression Treatment'!F$43:I$46,4,FALSE)))</f>
        <v>#VALUE!</v>
      </c>
      <c r="W468" s="33">
        <f t="shared" ca="1" si="62"/>
        <v>0</v>
      </c>
    </row>
    <row r="469" spans="1:23" x14ac:dyDescent="0.3">
      <c r="A469">
        <f t="shared" si="63"/>
        <v>467</v>
      </c>
      <c r="B469" s="15" t="str">
        <f ca="1">_xlfn.XLOOKUP(OFFSET('Survey Data'!$A$2,A469,0),Key!A$2:A$5,Key!B$2:B$5,"")</f>
        <v/>
      </c>
      <c r="C469" s="15">
        <f ca="1">_xlfn.XLOOKUP(OFFSET('Survey Data'!B$2,$A469,0),Key!$D$2:$D$6,Key!$E$2:$E$6,-25)</f>
        <v>-25</v>
      </c>
      <c r="D469" s="15">
        <f ca="1">_xlfn.XLOOKUP(OFFSET('Survey Data'!C$2,$A469,0),Key!$D$2:$D$6,Key!$E$2:$E$6,-25)</f>
        <v>-25</v>
      </c>
      <c r="E469" s="15">
        <f ca="1">_xlfn.XLOOKUP(OFFSET('Survey Data'!D$2,$A469,0),Key!$D$2:$D$6,Key!$E$2:$E$6,-25)</f>
        <v>-25</v>
      </c>
      <c r="F469" s="15">
        <f ca="1">_xlfn.XLOOKUP(OFFSET('Survey Data'!E$2,$A469,0),Key!$D$2:$D$6,Key!$E$2:$E$6,-25)</f>
        <v>-25</v>
      </c>
      <c r="G469" s="15">
        <f ca="1">_xlfn.XLOOKUP(OFFSET('Survey Data'!F$2,$A469,0),Key!$D$2:$D$6,Key!$E$2:$E$6,-25)</f>
        <v>-25</v>
      </c>
      <c r="H469" s="15">
        <f ca="1">_xlfn.XLOOKUP(OFFSET('Survey Data'!G$2,$A469,0),Key!$D$2:$D$6,Key!$E$2:$E$6,-25)</f>
        <v>-25</v>
      </c>
      <c r="I469" s="15">
        <f ca="1">OFFSET('Survey Data'!$H$2,A469,0)</f>
        <v>0</v>
      </c>
      <c r="J469" s="15" t="str">
        <f ca="1">_xlfn.XLOOKUP(OFFSET('Survey Data'!$R$2,A469,0),Key!$G$2:$G$3,Key!$H$2:$H$3,"")</f>
        <v/>
      </c>
      <c r="L469">
        <f t="shared" ca="1" si="56"/>
        <v>-150</v>
      </c>
      <c r="M469">
        <f t="shared" ca="1" si="57"/>
        <v>0</v>
      </c>
      <c r="N469" t="e">
        <f ca="1">VLOOKUP(M469,Key!J$2:K$101,2,FALSE)</f>
        <v>#N/A</v>
      </c>
      <c r="O469" t="e" cm="1">
        <f t="array" ref="O469">_xlfn.IFS(COUNTIF('Survey Data'!J469:P469,"Yes")&gt;1,4,'Survey Data'!P469="Yes",1,'Survey Data'!L469="Yes",2,'Survey Data'!M469="Yes",3,'Survey Data'!J469="Yes",4,'Survey Data'!K469="Yes",4,'Survey Data'!N469="Yes",4)</f>
        <v>#N/A</v>
      </c>
      <c r="P469" t="e">
        <f t="shared" ca="1" si="58"/>
        <v>#N/A</v>
      </c>
      <c r="Q469">
        <f t="shared" ca="1" si="59"/>
        <v>1</v>
      </c>
      <c r="R469" t="b">
        <f t="shared" ca="1" si="60"/>
        <v>1</v>
      </c>
      <c r="S469" t="str">
        <f t="shared" ca="1" si="61"/>
        <v/>
      </c>
      <c r="T469" t="e">
        <f ca="1">_xlfn.XLOOKUP(P469,'Depression Treatment'!A$2:A$33,'Depression Treatment'!I$2:I$33,0)*S469</f>
        <v>#N/A</v>
      </c>
      <c r="U469">
        <f>IF(LEFT('Survey Data'!I469,8)="Employed",1,0)</f>
        <v>0</v>
      </c>
      <c r="V469" s="33" t="e">
        <f ca="1">S469*(U469*(T469*VLOOKUP(N469,'Depression Treatment'!F$38:I$41,3,FALSE)+(1-T469)*VLOOKUP(N469,'Depression Treatment'!F$38:I$41,4,FALSE))+(1-U469)*(T469*VLOOKUP(N469,'Depression Treatment'!F$43:I$46,3,FALSE)+(1-T469)*VLOOKUP(N469,'Depression Treatment'!F$43:I$46,4,FALSE)))</f>
        <v>#VALUE!</v>
      </c>
      <c r="W469" s="33">
        <f t="shared" ca="1" si="62"/>
        <v>0</v>
      </c>
    </row>
    <row r="470" spans="1:23" x14ac:dyDescent="0.3">
      <c r="A470">
        <f t="shared" si="63"/>
        <v>468</v>
      </c>
      <c r="B470" s="15" t="str">
        <f ca="1">_xlfn.XLOOKUP(OFFSET('Survey Data'!$A$2,A470,0),Key!A$2:A$5,Key!B$2:B$5,"")</f>
        <v/>
      </c>
      <c r="C470" s="15">
        <f ca="1">_xlfn.XLOOKUP(OFFSET('Survey Data'!B$2,$A470,0),Key!$D$2:$D$6,Key!$E$2:$E$6,-25)</f>
        <v>-25</v>
      </c>
      <c r="D470" s="15">
        <f ca="1">_xlfn.XLOOKUP(OFFSET('Survey Data'!C$2,$A470,0),Key!$D$2:$D$6,Key!$E$2:$E$6,-25)</f>
        <v>-25</v>
      </c>
      <c r="E470" s="15">
        <f ca="1">_xlfn.XLOOKUP(OFFSET('Survey Data'!D$2,$A470,0),Key!$D$2:$D$6,Key!$E$2:$E$6,-25)</f>
        <v>-25</v>
      </c>
      <c r="F470" s="15">
        <f ca="1">_xlfn.XLOOKUP(OFFSET('Survey Data'!E$2,$A470,0),Key!$D$2:$D$6,Key!$E$2:$E$6,-25)</f>
        <v>-25</v>
      </c>
      <c r="G470" s="15">
        <f ca="1">_xlfn.XLOOKUP(OFFSET('Survey Data'!F$2,$A470,0),Key!$D$2:$D$6,Key!$E$2:$E$6,-25)</f>
        <v>-25</v>
      </c>
      <c r="H470" s="15">
        <f ca="1">_xlfn.XLOOKUP(OFFSET('Survey Data'!G$2,$A470,0),Key!$D$2:$D$6,Key!$E$2:$E$6,-25)</f>
        <v>-25</v>
      </c>
      <c r="I470" s="15">
        <f ca="1">OFFSET('Survey Data'!$H$2,A470,0)</f>
        <v>0</v>
      </c>
      <c r="J470" s="15" t="str">
        <f ca="1">_xlfn.XLOOKUP(OFFSET('Survey Data'!$R$2,A470,0),Key!$G$2:$G$3,Key!$H$2:$H$3,"")</f>
        <v/>
      </c>
      <c r="L470">
        <f t="shared" ca="1" si="56"/>
        <v>-150</v>
      </c>
      <c r="M470">
        <f t="shared" ca="1" si="57"/>
        <v>0</v>
      </c>
      <c r="N470" t="e">
        <f ca="1">VLOOKUP(M470,Key!J$2:K$101,2,FALSE)</f>
        <v>#N/A</v>
      </c>
      <c r="O470" t="e" cm="1">
        <f t="array" ref="O470">_xlfn.IFS(COUNTIF('Survey Data'!J470:P470,"Yes")&gt;1,4,'Survey Data'!P470="Yes",1,'Survey Data'!L470="Yes",2,'Survey Data'!M470="Yes",3,'Survey Data'!J470="Yes",4,'Survey Data'!K470="Yes",4,'Survey Data'!N470="Yes",4)</f>
        <v>#N/A</v>
      </c>
      <c r="P470" t="e">
        <f t="shared" ca="1" si="58"/>
        <v>#N/A</v>
      </c>
      <c r="Q470">
        <f t="shared" ca="1" si="59"/>
        <v>1</v>
      </c>
      <c r="R470" t="b">
        <f t="shared" ca="1" si="60"/>
        <v>1</v>
      </c>
      <c r="S470" t="str">
        <f t="shared" ca="1" si="61"/>
        <v/>
      </c>
      <c r="T470" t="e">
        <f ca="1">_xlfn.XLOOKUP(P470,'Depression Treatment'!A$2:A$33,'Depression Treatment'!I$2:I$33,0)*S470</f>
        <v>#N/A</v>
      </c>
      <c r="U470">
        <f>IF(LEFT('Survey Data'!I470,8)="Employed",1,0)</f>
        <v>0</v>
      </c>
      <c r="V470" s="33" t="e">
        <f ca="1">S470*(U470*(T470*VLOOKUP(N470,'Depression Treatment'!F$38:I$41,3,FALSE)+(1-T470)*VLOOKUP(N470,'Depression Treatment'!F$38:I$41,4,FALSE))+(1-U470)*(T470*VLOOKUP(N470,'Depression Treatment'!F$43:I$46,3,FALSE)+(1-T470)*VLOOKUP(N470,'Depression Treatment'!F$43:I$46,4,FALSE)))</f>
        <v>#VALUE!</v>
      </c>
      <c r="W470" s="33">
        <f t="shared" ca="1" si="62"/>
        <v>0</v>
      </c>
    </row>
    <row r="471" spans="1:23" x14ac:dyDescent="0.3">
      <c r="A471">
        <f t="shared" si="63"/>
        <v>469</v>
      </c>
      <c r="B471" s="15" t="str">
        <f ca="1">_xlfn.XLOOKUP(OFFSET('Survey Data'!$A$2,A471,0),Key!A$2:A$5,Key!B$2:B$5,"")</f>
        <v/>
      </c>
      <c r="C471" s="15">
        <f ca="1">_xlfn.XLOOKUP(OFFSET('Survey Data'!B$2,$A471,0),Key!$D$2:$D$6,Key!$E$2:$E$6,-25)</f>
        <v>-25</v>
      </c>
      <c r="D471" s="15">
        <f ca="1">_xlfn.XLOOKUP(OFFSET('Survey Data'!C$2,$A471,0),Key!$D$2:$D$6,Key!$E$2:$E$6,-25)</f>
        <v>-25</v>
      </c>
      <c r="E471" s="15">
        <f ca="1">_xlfn.XLOOKUP(OFFSET('Survey Data'!D$2,$A471,0),Key!$D$2:$D$6,Key!$E$2:$E$6,-25)</f>
        <v>-25</v>
      </c>
      <c r="F471" s="15">
        <f ca="1">_xlfn.XLOOKUP(OFFSET('Survey Data'!E$2,$A471,0),Key!$D$2:$D$6,Key!$E$2:$E$6,-25)</f>
        <v>-25</v>
      </c>
      <c r="G471" s="15">
        <f ca="1">_xlfn.XLOOKUP(OFFSET('Survey Data'!F$2,$A471,0),Key!$D$2:$D$6,Key!$E$2:$E$6,-25)</f>
        <v>-25</v>
      </c>
      <c r="H471" s="15">
        <f ca="1">_xlfn.XLOOKUP(OFFSET('Survey Data'!G$2,$A471,0),Key!$D$2:$D$6,Key!$E$2:$E$6,-25)</f>
        <v>-25</v>
      </c>
      <c r="I471" s="15">
        <f ca="1">OFFSET('Survey Data'!$H$2,A471,0)</f>
        <v>0</v>
      </c>
      <c r="J471" s="15" t="str">
        <f ca="1">_xlfn.XLOOKUP(OFFSET('Survey Data'!$R$2,A471,0),Key!$G$2:$G$3,Key!$H$2:$H$3,"")</f>
        <v/>
      </c>
      <c r="L471">
        <f t="shared" ca="1" si="56"/>
        <v>-150</v>
      </c>
      <c r="M471">
        <f t="shared" ca="1" si="57"/>
        <v>0</v>
      </c>
      <c r="N471" t="e">
        <f ca="1">VLOOKUP(M471,Key!J$2:K$101,2,FALSE)</f>
        <v>#N/A</v>
      </c>
      <c r="O471" t="e" cm="1">
        <f t="array" ref="O471">_xlfn.IFS(COUNTIF('Survey Data'!J471:P471,"Yes")&gt;1,4,'Survey Data'!P471="Yes",1,'Survey Data'!L471="Yes",2,'Survey Data'!M471="Yes",3,'Survey Data'!J471="Yes",4,'Survey Data'!K471="Yes",4,'Survey Data'!N471="Yes",4)</f>
        <v>#N/A</v>
      </c>
      <c r="P471" t="e">
        <f t="shared" ca="1" si="58"/>
        <v>#N/A</v>
      </c>
      <c r="Q471">
        <f t="shared" ca="1" si="59"/>
        <v>1</v>
      </c>
      <c r="R471" t="b">
        <f t="shared" ca="1" si="60"/>
        <v>1</v>
      </c>
      <c r="S471" t="str">
        <f t="shared" ca="1" si="61"/>
        <v/>
      </c>
      <c r="T471" t="e">
        <f ca="1">_xlfn.XLOOKUP(P471,'Depression Treatment'!A$2:A$33,'Depression Treatment'!I$2:I$33,0)*S471</f>
        <v>#N/A</v>
      </c>
      <c r="U471">
        <f>IF(LEFT('Survey Data'!I471,8)="Employed",1,0)</f>
        <v>0</v>
      </c>
      <c r="V471" s="33" t="e">
        <f ca="1">S471*(U471*(T471*VLOOKUP(N471,'Depression Treatment'!F$38:I$41,3,FALSE)+(1-T471)*VLOOKUP(N471,'Depression Treatment'!F$38:I$41,4,FALSE))+(1-U471)*(T471*VLOOKUP(N471,'Depression Treatment'!F$43:I$46,3,FALSE)+(1-T471)*VLOOKUP(N471,'Depression Treatment'!F$43:I$46,4,FALSE)))</f>
        <v>#VALUE!</v>
      </c>
      <c r="W471" s="33">
        <f t="shared" ca="1" si="62"/>
        <v>0</v>
      </c>
    </row>
    <row r="472" spans="1:23" x14ac:dyDescent="0.3">
      <c r="A472">
        <f t="shared" si="63"/>
        <v>470</v>
      </c>
      <c r="B472" s="15" t="str">
        <f ca="1">_xlfn.XLOOKUP(OFFSET('Survey Data'!$A$2,A472,0),Key!A$2:A$5,Key!B$2:B$5,"")</f>
        <v/>
      </c>
      <c r="C472" s="15">
        <f ca="1">_xlfn.XLOOKUP(OFFSET('Survey Data'!B$2,$A472,0),Key!$D$2:$D$6,Key!$E$2:$E$6,-25)</f>
        <v>-25</v>
      </c>
      <c r="D472" s="15">
        <f ca="1">_xlfn.XLOOKUP(OFFSET('Survey Data'!C$2,$A472,0),Key!$D$2:$D$6,Key!$E$2:$E$6,-25)</f>
        <v>-25</v>
      </c>
      <c r="E472" s="15">
        <f ca="1">_xlfn.XLOOKUP(OFFSET('Survey Data'!D$2,$A472,0),Key!$D$2:$D$6,Key!$E$2:$E$6,-25)</f>
        <v>-25</v>
      </c>
      <c r="F472" s="15">
        <f ca="1">_xlfn.XLOOKUP(OFFSET('Survey Data'!E$2,$A472,0),Key!$D$2:$D$6,Key!$E$2:$E$6,-25)</f>
        <v>-25</v>
      </c>
      <c r="G472" s="15">
        <f ca="1">_xlfn.XLOOKUP(OFFSET('Survey Data'!F$2,$A472,0),Key!$D$2:$D$6,Key!$E$2:$E$6,-25)</f>
        <v>-25</v>
      </c>
      <c r="H472" s="15">
        <f ca="1">_xlfn.XLOOKUP(OFFSET('Survey Data'!G$2,$A472,0),Key!$D$2:$D$6,Key!$E$2:$E$6,-25)</f>
        <v>-25</v>
      </c>
      <c r="I472" s="15">
        <f ca="1">OFFSET('Survey Data'!$H$2,A472,0)</f>
        <v>0</v>
      </c>
      <c r="J472" s="15" t="str">
        <f ca="1">_xlfn.XLOOKUP(OFFSET('Survey Data'!$R$2,A472,0),Key!$G$2:$G$3,Key!$H$2:$H$3,"")</f>
        <v/>
      </c>
      <c r="L472">
        <f t="shared" ca="1" si="56"/>
        <v>-150</v>
      </c>
      <c r="M472">
        <f t="shared" ca="1" si="57"/>
        <v>0</v>
      </c>
      <c r="N472" t="e">
        <f ca="1">VLOOKUP(M472,Key!J$2:K$101,2,FALSE)</f>
        <v>#N/A</v>
      </c>
      <c r="O472" t="e" cm="1">
        <f t="array" ref="O472">_xlfn.IFS(COUNTIF('Survey Data'!J472:P472,"Yes")&gt;1,4,'Survey Data'!P472="Yes",1,'Survey Data'!L472="Yes",2,'Survey Data'!M472="Yes",3,'Survey Data'!J472="Yes",4,'Survey Data'!K472="Yes",4,'Survey Data'!N472="Yes",4)</f>
        <v>#N/A</v>
      </c>
      <c r="P472" t="e">
        <f t="shared" ca="1" si="58"/>
        <v>#N/A</v>
      </c>
      <c r="Q472">
        <f t="shared" ca="1" si="59"/>
        <v>1</v>
      </c>
      <c r="R472" t="b">
        <f t="shared" ca="1" si="60"/>
        <v>1</v>
      </c>
      <c r="S472" t="str">
        <f t="shared" ca="1" si="61"/>
        <v/>
      </c>
      <c r="T472" t="e">
        <f ca="1">_xlfn.XLOOKUP(P472,'Depression Treatment'!A$2:A$33,'Depression Treatment'!I$2:I$33,0)*S472</f>
        <v>#N/A</v>
      </c>
      <c r="U472">
        <f>IF(LEFT('Survey Data'!I472,8)="Employed",1,0)</f>
        <v>0</v>
      </c>
      <c r="V472" s="33" t="e">
        <f ca="1">S472*(U472*(T472*VLOOKUP(N472,'Depression Treatment'!F$38:I$41,3,FALSE)+(1-T472)*VLOOKUP(N472,'Depression Treatment'!F$38:I$41,4,FALSE))+(1-U472)*(T472*VLOOKUP(N472,'Depression Treatment'!F$43:I$46,3,FALSE)+(1-T472)*VLOOKUP(N472,'Depression Treatment'!F$43:I$46,4,FALSE)))</f>
        <v>#VALUE!</v>
      </c>
      <c r="W472" s="33">
        <f t="shared" ca="1" si="62"/>
        <v>0</v>
      </c>
    </row>
    <row r="473" spans="1:23" x14ac:dyDescent="0.3">
      <c r="A473">
        <f t="shared" si="63"/>
        <v>471</v>
      </c>
      <c r="B473" s="15" t="str">
        <f ca="1">_xlfn.XLOOKUP(OFFSET('Survey Data'!$A$2,A473,0),Key!A$2:A$5,Key!B$2:B$5,"")</f>
        <v/>
      </c>
      <c r="C473" s="15">
        <f ca="1">_xlfn.XLOOKUP(OFFSET('Survey Data'!B$2,$A473,0),Key!$D$2:$D$6,Key!$E$2:$E$6,-25)</f>
        <v>-25</v>
      </c>
      <c r="D473" s="15">
        <f ca="1">_xlfn.XLOOKUP(OFFSET('Survey Data'!C$2,$A473,0),Key!$D$2:$D$6,Key!$E$2:$E$6,-25)</f>
        <v>-25</v>
      </c>
      <c r="E473" s="15">
        <f ca="1">_xlfn.XLOOKUP(OFFSET('Survey Data'!D$2,$A473,0),Key!$D$2:$D$6,Key!$E$2:$E$6,-25)</f>
        <v>-25</v>
      </c>
      <c r="F473" s="15">
        <f ca="1">_xlfn.XLOOKUP(OFFSET('Survey Data'!E$2,$A473,0),Key!$D$2:$D$6,Key!$E$2:$E$6,-25)</f>
        <v>-25</v>
      </c>
      <c r="G473" s="15">
        <f ca="1">_xlfn.XLOOKUP(OFFSET('Survey Data'!F$2,$A473,0),Key!$D$2:$D$6,Key!$E$2:$E$6,-25)</f>
        <v>-25</v>
      </c>
      <c r="H473" s="15">
        <f ca="1">_xlfn.XLOOKUP(OFFSET('Survey Data'!G$2,$A473,0),Key!$D$2:$D$6,Key!$E$2:$E$6,-25)</f>
        <v>-25</v>
      </c>
      <c r="I473" s="15">
        <f ca="1">OFFSET('Survey Data'!$H$2,A473,0)</f>
        <v>0</v>
      </c>
      <c r="J473" s="15" t="str">
        <f ca="1">_xlfn.XLOOKUP(OFFSET('Survey Data'!$R$2,A473,0),Key!$G$2:$G$3,Key!$H$2:$H$3,"")</f>
        <v/>
      </c>
      <c r="L473">
        <f t="shared" ca="1" si="56"/>
        <v>-150</v>
      </c>
      <c r="M473">
        <f t="shared" ca="1" si="57"/>
        <v>0</v>
      </c>
      <c r="N473" t="e">
        <f ca="1">VLOOKUP(M473,Key!J$2:K$101,2,FALSE)</f>
        <v>#N/A</v>
      </c>
      <c r="O473" t="e" cm="1">
        <f t="array" ref="O473">_xlfn.IFS(COUNTIF('Survey Data'!J473:P473,"Yes")&gt;1,4,'Survey Data'!P473="Yes",1,'Survey Data'!L473="Yes",2,'Survey Data'!M473="Yes",3,'Survey Data'!J473="Yes",4,'Survey Data'!K473="Yes",4,'Survey Data'!N473="Yes",4)</f>
        <v>#N/A</v>
      </c>
      <c r="P473" t="e">
        <f t="shared" ca="1" si="58"/>
        <v>#N/A</v>
      </c>
      <c r="Q473">
        <f t="shared" ca="1" si="59"/>
        <v>1</v>
      </c>
      <c r="R473" t="b">
        <f t="shared" ca="1" si="60"/>
        <v>1</v>
      </c>
      <c r="S473" t="str">
        <f t="shared" ca="1" si="61"/>
        <v/>
      </c>
      <c r="T473" t="e">
        <f ca="1">_xlfn.XLOOKUP(P473,'Depression Treatment'!A$2:A$33,'Depression Treatment'!I$2:I$33,0)*S473</f>
        <v>#N/A</v>
      </c>
      <c r="U473">
        <f>IF(LEFT('Survey Data'!I473,8)="Employed",1,0)</f>
        <v>0</v>
      </c>
      <c r="V473" s="33" t="e">
        <f ca="1">S473*(U473*(T473*VLOOKUP(N473,'Depression Treatment'!F$38:I$41,3,FALSE)+(1-T473)*VLOOKUP(N473,'Depression Treatment'!F$38:I$41,4,FALSE))+(1-U473)*(T473*VLOOKUP(N473,'Depression Treatment'!F$43:I$46,3,FALSE)+(1-T473)*VLOOKUP(N473,'Depression Treatment'!F$43:I$46,4,FALSE)))</f>
        <v>#VALUE!</v>
      </c>
      <c r="W473" s="33">
        <f t="shared" ca="1" si="62"/>
        <v>0</v>
      </c>
    </row>
    <row r="474" spans="1:23" x14ac:dyDescent="0.3">
      <c r="A474">
        <f t="shared" si="63"/>
        <v>472</v>
      </c>
      <c r="B474" s="15" t="str">
        <f ca="1">_xlfn.XLOOKUP(OFFSET('Survey Data'!$A$2,A474,0),Key!A$2:A$5,Key!B$2:B$5,"")</f>
        <v/>
      </c>
      <c r="C474" s="15">
        <f ca="1">_xlfn.XLOOKUP(OFFSET('Survey Data'!B$2,$A474,0),Key!$D$2:$D$6,Key!$E$2:$E$6,-25)</f>
        <v>-25</v>
      </c>
      <c r="D474" s="15">
        <f ca="1">_xlfn.XLOOKUP(OFFSET('Survey Data'!C$2,$A474,0),Key!$D$2:$D$6,Key!$E$2:$E$6,-25)</f>
        <v>-25</v>
      </c>
      <c r="E474" s="15">
        <f ca="1">_xlfn.XLOOKUP(OFFSET('Survey Data'!D$2,$A474,0),Key!$D$2:$D$6,Key!$E$2:$E$6,-25)</f>
        <v>-25</v>
      </c>
      <c r="F474" s="15">
        <f ca="1">_xlfn.XLOOKUP(OFFSET('Survey Data'!E$2,$A474,0),Key!$D$2:$D$6,Key!$E$2:$E$6,-25)</f>
        <v>-25</v>
      </c>
      <c r="G474" s="15">
        <f ca="1">_xlfn.XLOOKUP(OFFSET('Survey Data'!F$2,$A474,0),Key!$D$2:$D$6,Key!$E$2:$E$6,-25)</f>
        <v>-25</v>
      </c>
      <c r="H474" s="15">
        <f ca="1">_xlfn.XLOOKUP(OFFSET('Survey Data'!G$2,$A474,0),Key!$D$2:$D$6,Key!$E$2:$E$6,-25)</f>
        <v>-25</v>
      </c>
      <c r="I474" s="15">
        <f ca="1">OFFSET('Survey Data'!$H$2,A474,0)</f>
        <v>0</v>
      </c>
      <c r="J474" s="15" t="str">
        <f ca="1">_xlfn.XLOOKUP(OFFSET('Survey Data'!$R$2,A474,0),Key!$G$2:$G$3,Key!$H$2:$H$3,"")</f>
        <v/>
      </c>
      <c r="L474">
        <f t="shared" ca="1" si="56"/>
        <v>-150</v>
      </c>
      <c r="M474">
        <f t="shared" ca="1" si="57"/>
        <v>0</v>
      </c>
      <c r="N474" t="e">
        <f ca="1">VLOOKUP(M474,Key!J$2:K$101,2,FALSE)</f>
        <v>#N/A</v>
      </c>
      <c r="O474" t="e" cm="1">
        <f t="array" ref="O474">_xlfn.IFS(COUNTIF('Survey Data'!J474:P474,"Yes")&gt;1,4,'Survey Data'!P474="Yes",1,'Survey Data'!L474="Yes",2,'Survey Data'!M474="Yes",3,'Survey Data'!J474="Yes",4,'Survey Data'!K474="Yes",4,'Survey Data'!N474="Yes",4)</f>
        <v>#N/A</v>
      </c>
      <c r="P474" t="e">
        <f t="shared" ca="1" si="58"/>
        <v>#N/A</v>
      </c>
      <c r="Q474">
        <f t="shared" ca="1" si="59"/>
        <v>1</v>
      </c>
      <c r="R474" t="b">
        <f t="shared" ca="1" si="60"/>
        <v>1</v>
      </c>
      <c r="S474" t="str">
        <f t="shared" ca="1" si="61"/>
        <v/>
      </c>
      <c r="T474" t="e">
        <f ca="1">_xlfn.XLOOKUP(P474,'Depression Treatment'!A$2:A$33,'Depression Treatment'!I$2:I$33,0)*S474</f>
        <v>#N/A</v>
      </c>
      <c r="U474">
        <f>IF(LEFT('Survey Data'!I474,8)="Employed",1,0)</f>
        <v>0</v>
      </c>
      <c r="V474" s="33" t="e">
        <f ca="1">S474*(U474*(T474*VLOOKUP(N474,'Depression Treatment'!F$38:I$41,3,FALSE)+(1-T474)*VLOOKUP(N474,'Depression Treatment'!F$38:I$41,4,FALSE))+(1-U474)*(T474*VLOOKUP(N474,'Depression Treatment'!F$43:I$46,3,FALSE)+(1-T474)*VLOOKUP(N474,'Depression Treatment'!F$43:I$46,4,FALSE)))</f>
        <v>#VALUE!</v>
      </c>
      <c r="W474" s="33">
        <f t="shared" ca="1" si="62"/>
        <v>0</v>
      </c>
    </row>
    <row r="475" spans="1:23" x14ac:dyDescent="0.3">
      <c r="A475">
        <f t="shared" si="63"/>
        <v>473</v>
      </c>
      <c r="B475" s="15" t="str">
        <f ca="1">_xlfn.XLOOKUP(OFFSET('Survey Data'!$A$2,A475,0),Key!A$2:A$5,Key!B$2:B$5,"")</f>
        <v/>
      </c>
      <c r="C475" s="15">
        <f ca="1">_xlfn.XLOOKUP(OFFSET('Survey Data'!B$2,$A475,0),Key!$D$2:$D$6,Key!$E$2:$E$6,-25)</f>
        <v>-25</v>
      </c>
      <c r="D475" s="15">
        <f ca="1">_xlfn.XLOOKUP(OFFSET('Survey Data'!C$2,$A475,0),Key!$D$2:$D$6,Key!$E$2:$E$6,-25)</f>
        <v>-25</v>
      </c>
      <c r="E475" s="15">
        <f ca="1">_xlfn.XLOOKUP(OFFSET('Survey Data'!D$2,$A475,0),Key!$D$2:$D$6,Key!$E$2:$E$6,-25)</f>
        <v>-25</v>
      </c>
      <c r="F475" s="15">
        <f ca="1">_xlfn.XLOOKUP(OFFSET('Survey Data'!E$2,$A475,0),Key!$D$2:$D$6,Key!$E$2:$E$6,-25)</f>
        <v>-25</v>
      </c>
      <c r="G475" s="15">
        <f ca="1">_xlfn.XLOOKUP(OFFSET('Survey Data'!F$2,$A475,0),Key!$D$2:$D$6,Key!$E$2:$E$6,-25)</f>
        <v>-25</v>
      </c>
      <c r="H475" s="15">
        <f ca="1">_xlfn.XLOOKUP(OFFSET('Survey Data'!G$2,$A475,0),Key!$D$2:$D$6,Key!$E$2:$E$6,-25)</f>
        <v>-25</v>
      </c>
      <c r="I475" s="15">
        <f ca="1">OFFSET('Survey Data'!$H$2,A475,0)</f>
        <v>0</v>
      </c>
      <c r="J475" s="15" t="str">
        <f ca="1">_xlfn.XLOOKUP(OFFSET('Survey Data'!$R$2,A475,0),Key!$G$2:$G$3,Key!$H$2:$H$3,"")</f>
        <v/>
      </c>
      <c r="L475">
        <f t="shared" ca="1" si="56"/>
        <v>-150</v>
      </c>
      <c r="M475">
        <f t="shared" ca="1" si="57"/>
        <v>0</v>
      </c>
      <c r="N475" t="e">
        <f ca="1">VLOOKUP(M475,Key!J$2:K$101,2,FALSE)</f>
        <v>#N/A</v>
      </c>
      <c r="O475" t="e" cm="1">
        <f t="array" ref="O475">_xlfn.IFS(COUNTIF('Survey Data'!J475:P475,"Yes")&gt;1,4,'Survey Data'!P475="Yes",1,'Survey Data'!L475="Yes",2,'Survey Data'!M475="Yes",3,'Survey Data'!J475="Yes",4,'Survey Data'!K475="Yes",4,'Survey Data'!N475="Yes",4)</f>
        <v>#N/A</v>
      </c>
      <c r="P475" t="e">
        <f t="shared" ca="1" si="58"/>
        <v>#N/A</v>
      </c>
      <c r="Q475">
        <f t="shared" ca="1" si="59"/>
        <v>1</v>
      </c>
      <c r="R475" t="b">
        <f t="shared" ca="1" si="60"/>
        <v>1</v>
      </c>
      <c r="S475" t="str">
        <f t="shared" ca="1" si="61"/>
        <v/>
      </c>
      <c r="T475" t="e">
        <f ca="1">_xlfn.XLOOKUP(P475,'Depression Treatment'!A$2:A$33,'Depression Treatment'!I$2:I$33,0)*S475</f>
        <v>#N/A</v>
      </c>
      <c r="U475">
        <f>IF(LEFT('Survey Data'!I475,8)="Employed",1,0)</f>
        <v>0</v>
      </c>
      <c r="V475" s="33" t="e">
        <f ca="1">S475*(U475*(T475*VLOOKUP(N475,'Depression Treatment'!F$38:I$41,3,FALSE)+(1-T475)*VLOOKUP(N475,'Depression Treatment'!F$38:I$41,4,FALSE))+(1-U475)*(T475*VLOOKUP(N475,'Depression Treatment'!F$43:I$46,3,FALSE)+(1-T475)*VLOOKUP(N475,'Depression Treatment'!F$43:I$46,4,FALSE)))</f>
        <v>#VALUE!</v>
      </c>
      <c r="W475" s="33">
        <f t="shared" ca="1" si="62"/>
        <v>0</v>
      </c>
    </row>
    <row r="476" spans="1:23" x14ac:dyDescent="0.3">
      <c r="A476">
        <f t="shared" si="63"/>
        <v>474</v>
      </c>
      <c r="B476" s="15" t="str">
        <f ca="1">_xlfn.XLOOKUP(OFFSET('Survey Data'!$A$2,A476,0),Key!A$2:A$5,Key!B$2:B$5,"")</f>
        <v/>
      </c>
      <c r="C476" s="15">
        <f ca="1">_xlfn.XLOOKUP(OFFSET('Survey Data'!B$2,$A476,0),Key!$D$2:$D$6,Key!$E$2:$E$6,-25)</f>
        <v>-25</v>
      </c>
      <c r="D476" s="15">
        <f ca="1">_xlfn.XLOOKUP(OFFSET('Survey Data'!C$2,$A476,0),Key!$D$2:$D$6,Key!$E$2:$E$6,-25)</f>
        <v>-25</v>
      </c>
      <c r="E476" s="15">
        <f ca="1">_xlfn.XLOOKUP(OFFSET('Survey Data'!D$2,$A476,0),Key!$D$2:$D$6,Key!$E$2:$E$6,-25)</f>
        <v>-25</v>
      </c>
      <c r="F476" s="15">
        <f ca="1">_xlfn.XLOOKUP(OFFSET('Survey Data'!E$2,$A476,0),Key!$D$2:$D$6,Key!$E$2:$E$6,-25)</f>
        <v>-25</v>
      </c>
      <c r="G476" s="15">
        <f ca="1">_xlfn.XLOOKUP(OFFSET('Survey Data'!F$2,$A476,0),Key!$D$2:$D$6,Key!$E$2:$E$6,-25)</f>
        <v>-25</v>
      </c>
      <c r="H476" s="15">
        <f ca="1">_xlfn.XLOOKUP(OFFSET('Survey Data'!G$2,$A476,0),Key!$D$2:$D$6,Key!$E$2:$E$6,-25)</f>
        <v>-25</v>
      </c>
      <c r="I476" s="15">
        <f ca="1">OFFSET('Survey Data'!$H$2,A476,0)</f>
        <v>0</v>
      </c>
      <c r="J476" s="15" t="str">
        <f ca="1">_xlfn.XLOOKUP(OFFSET('Survey Data'!$R$2,A476,0),Key!$G$2:$G$3,Key!$H$2:$H$3,"")</f>
        <v/>
      </c>
      <c r="L476">
        <f t="shared" ca="1" si="56"/>
        <v>-150</v>
      </c>
      <c r="M476">
        <f t="shared" ca="1" si="57"/>
        <v>0</v>
      </c>
      <c r="N476" t="e">
        <f ca="1">VLOOKUP(M476,Key!J$2:K$101,2,FALSE)</f>
        <v>#N/A</v>
      </c>
      <c r="O476" t="e" cm="1">
        <f t="array" ref="O476">_xlfn.IFS(COUNTIF('Survey Data'!J476:P476,"Yes")&gt;1,4,'Survey Data'!P476="Yes",1,'Survey Data'!L476="Yes",2,'Survey Data'!M476="Yes",3,'Survey Data'!J476="Yes",4,'Survey Data'!K476="Yes",4,'Survey Data'!N476="Yes",4)</f>
        <v>#N/A</v>
      </c>
      <c r="P476" t="e">
        <f t="shared" ca="1" si="58"/>
        <v>#N/A</v>
      </c>
      <c r="Q476">
        <f t="shared" ca="1" si="59"/>
        <v>1</v>
      </c>
      <c r="R476" t="b">
        <f t="shared" ca="1" si="60"/>
        <v>1</v>
      </c>
      <c r="S476" t="str">
        <f t="shared" ca="1" si="61"/>
        <v/>
      </c>
      <c r="T476" t="e">
        <f ca="1">_xlfn.XLOOKUP(P476,'Depression Treatment'!A$2:A$33,'Depression Treatment'!I$2:I$33,0)*S476</f>
        <v>#N/A</v>
      </c>
      <c r="U476">
        <f>IF(LEFT('Survey Data'!I476,8)="Employed",1,0)</f>
        <v>0</v>
      </c>
      <c r="V476" s="33" t="e">
        <f ca="1">S476*(U476*(T476*VLOOKUP(N476,'Depression Treatment'!F$38:I$41,3,FALSE)+(1-T476)*VLOOKUP(N476,'Depression Treatment'!F$38:I$41,4,FALSE))+(1-U476)*(T476*VLOOKUP(N476,'Depression Treatment'!F$43:I$46,3,FALSE)+(1-T476)*VLOOKUP(N476,'Depression Treatment'!F$43:I$46,4,FALSE)))</f>
        <v>#VALUE!</v>
      </c>
      <c r="W476" s="33">
        <f t="shared" ca="1" si="62"/>
        <v>0</v>
      </c>
    </row>
    <row r="477" spans="1:23" x14ac:dyDescent="0.3">
      <c r="A477">
        <f t="shared" si="63"/>
        <v>475</v>
      </c>
      <c r="B477" s="15" t="str">
        <f ca="1">_xlfn.XLOOKUP(OFFSET('Survey Data'!$A$2,A477,0),Key!A$2:A$5,Key!B$2:B$5,"")</f>
        <v/>
      </c>
      <c r="C477" s="15">
        <f ca="1">_xlfn.XLOOKUP(OFFSET('Survey Data'!B$2,$A477,0),Key!$D$2:$D$6,Key!$E$2:$E$6,-25)</f>
        <v>-25</v>
      </c>
      <c r="D477" s="15">
        <f ca="1">_xlfn.XLOOKUP(OFFSET('Survey Data'!C$2,$A477,0),Key!$D$2:$D$6,Key!$E$2:$E$6,-25)</f>
        <v>-25</v>
      </c>
      <c r="E477" s="15">
        <f ca="1">_xlfn.XLOOKUP(OFFSET('Survey Data'!D$2,$A477,0),Key!$D$2:$D$6,Key!$E$2:$E$6,-25)</f>
        <v>-25</v>
      </c>
      <c r="F477" s="15">
        <f ca="1">_xlfn.XLOOKUP(OFFSET('Survey Data'!E$2,$A477,0),Key!$D$2:$D$6,Key!$E$2:$E$6,-25)</f>
        <v>-25</v>
      </c>
      <c r="G477" s="15">
        <f ca="1">_xlfn.XLOOKUP(OFFSET('Survey Data'!F$2,$A477,0),Key!$D$2:$D$6,Key!$E$2:$E$6,-25)</f>
        <v>-25</v>
      </c>
      <c r="H477" s="15">
        <f ca="1">_xlfn.XLOOKUP(OFFSET('Survey Data'!G$2,$A477,0),Key!$D$2:$D$6,Key!$E$2:$E$6,-25)</f>
        <v>-25</v>
      </c>
      <c r="I477" s="15">
        <f ca="1">OFFSET('Survey Data'!$H$2,A477,0)</f>
        <v>0</v>
      </c>
      <c r="J477" s="15" t="str">
        <f ca="1">_xlfn.XLOOKUP(OFFSET('Survey Data'!$R$2,A477,0),Key!$G$2:$G$3,Key!$H$2:$H$3,"")</f>
        <v/>
      </c>
      <c r="L477">
        <f t="shared" ca="1" si="56"/>
        <v>-150</v>
      </c>
      <c r="M477">
        <f t="shared" ca="1" si="57"/>
        <v>0</v>
      </c>
      <c r="N477" t="e">
        <f ca="1">VLOOKUP(M477,Key!J$2:K$101,2,FALSE)</f>
        <v>#N/A</v>
      </c>
      <c r="O477" t="e" cm="1">
        <f t="array" ref="O477">_xlfn.IFS(COUNTIF('Survey Data'!J477:P477,"Yes")&gt;1,4,'Survey Data'!P477="Yes",1,'Survey Data'!L477="Yes",2,'Survey Data'!M477="Yes",3,'Survey Data'!J477="Yes",4,'Survey Data'!K477="Yes",4,'Survey Data'!N477="Yes",4)</f>
        <v>#N/A</v>
      </c>
      <c r="P477" t="e">
        <f t="shared" ca="1" si="58"/>
        <v>#N/A</v>
      </c>
      <c r="Q477">
        <f t="shared" ca="1" si="59"/>
        <v>1</v>
      </c>
      <c r="R477" t="b">
        <f t="shared" ca="1" si="60"/>
        <v>1</v>
      </c>
      <c r="S477" t="str">
        <f t="shared" ca="1" si="61"/>
        <v/>
      </c>
      <c r="T477" t="e">
        <f ca="1">_xlfn.XLOOKUP(P477,'Depression Treatment'!A$2:A$33,'Depression Treatment'!I$2:I$33,0)*S477</f>
        <v>#N/A</v>
      </c>
      <c r="U477">
        <f>IF(LEFT('Survey Data'!I477,8)="Employed",1,0)</f>
        <v>0</v>
      </c>
      <c r="V477" s="33" t="e">
        <f ca="1">S477*(U477*(T477*VLOOKUP(N477,'Depression Treatment'!F$38:I$41,3,FALSE)+(1-T477)*VLOOKUP(N477,'Depression Treatment'!F$38:I$41,4,FALSE))+(1-U477)*(T477*VLOOKUP(N477,'Depression Treatment'!F$43:I$46,3,FALSE)+(1-T477)*VLOOKUP(N477,'Depression Treatment'!F$43:I$46,4,FALSE)))</f>
        <v>#VALUE!</v>
      </c>
      <c r="W477" s="33">
        <f t="shared" ca="1" si="62"/>
        <v>0</v>
      </c>
    </row>
    <row r="478" spans="1:23" x14ac:dyDescent="0.3">
      <c r="A478">
        <f t="shared" si="63"/>
        <v>476</v>
      </c>
      <c r="B478" s="15" t="str">
        <f ca="1">_xlfn.XLOOKUP(OFFSET('Survey Data'!$A$2,A478,0),Key!A$2:A$5,Key!B$2:B$5,"")</f>
        <v/>
      </c>
      <c r="C478" s="15">
        <f ca="1">_xlfn.XLOOKUP(OFFSET('Survey Data'!B$2,$A478,0),Key!$D$2:$D$6,Key!$E$2:$E$6,-25)</f>
        <v>-25</v>
      </c>
      <c r="D478" s="15">
        <f ca="1">_xlfn.XLOOKUP(OFFSET('Survey Data'!C$2,$A478,0),Key!$D$2:$D$6,Key!$E$2:$E$6,-25)</f>
        <v>-25</v>
      </c>
      <c r="E478" s="15">
        <f ca="1">_xlfn.XLOOKUP(OFFSET('Survey Data'!D$2,$A478,0),Key!$D$2:$D$6,Key!$E$2:$E$6,-25)</f>
        <v>-25</v>
      </c>
      <c r="F478" s="15">
        <f ca="1">_xlfn.XLOOKUP(OFFSET('Survey Data'!E$2,$A478,0),Key!$D$2:$D$6,Key!$E$2:$E$6,-25)</f>
        <v>-25</v>
      </c>
      <c r="G478" s="15">
        <f ca="1">_xlfn.XLOOKUP(OFFSET('Survey Data'!F$2,$A478,0),Key!$D$2:$D$6,Key!$E$2:$E$6,-25)</f>
        <v>-25</v>
      </c>
      <c r="H478" s="15">
        <f ca="1">_xlfn.XLOOKUP(OFFSET('Survey Data'!G$2,$A478,0),Key!$D$2:$D$6,Key!$E$2:$E$6,-25)</f>
        <v>-25</v>
      </c>
      <c r="I478" s="15">
        <f ca="1">OFFSET('Survey Data'!$H$2,A478,0)</f>
        <v>0</v>
      </c>
      <c r="J478" s="15" t="str">
        <f ca="1">_xlfn.XLOOKUP(OFFSET('Survey Data'!$R$2,A478,0),Key!$G$2:$G$3,Key!$H$2:$H$3,"")</f>
        <v/>
      </c>
      <c r="L478">
        <f t="shared" ca="1" si="56"/>
        <v>-150</v>
      </c>
      <c r="M478">
        <f t="shared" ca="1" si="57"/>
        <v>0</v>
      </c>
      <c r="N478" t="e">
        <f ca="1">VLOOKUP(M478,Key!J$2:K$101,2,FALSE)</f>
        <v>#N/A</v>
      </c>
      <c r="O478" t="e" cm="1">
        <f t="array" ref="O478">_xlfn.IFS(COUNTIF('Survey Data'!J478:P478,"Yes")&gt;1,4,'Survey Data'!P478="Yes",1,'Survey Data'!L478="Yes",2,'Survey Data'!M478="Yes",3,'Survey Data'!J478="Yes",4,'Survey Data'!K478="Yes",4,'Survey Data'!N478="Yes",4)</f>
        <v>#N/A</v>
      </c>
      <c r="P478" t="e">
        <f t="shared" ca="1" si="58"/>
        <v>#N/A</v>
      </c>
      <c r="Q478">
        <f t="shared" ca="1" si="59"/>
        <v>1</v>
      </c>
      <c r="R478" t="b">
        <f t="shared" ca="1" si="60"/>
        <v>1</v>
      </c>
      <c r="S478" t="str">
        <f t="shared" ca="1" si="61"/>
        <v/>
      </c>
      <c r="T478" t="e">
        <f ca="1">_xlfn.XLOOKUP(P478,'Depression Treatment'!A$2:A$33,'Depression Treatment'!I$2:I$33,0)*S478</f>
        <v>#N/A</v>
      </c>
      <c r="U478">
        <f>IF(LEFT('Survey Data'!I478,8)="Employed",1,0)</f>
        <v>0</v>
      </c>
      <c r="V478" s="33" t="e">
        <f ca="1">S478*(U478*(T478*VLOOKUP(N478,'Depression Treatment'!F$38:I$41,3,FALSE)+(1-T478)*VLOOKUP(N478,'Depression Treatment'!F$38:I$41,4,FALSE))+(1-U478)*(T478*VLOOKUP(N478,'Depression Treatment'!F$43:I$46,3,FALSE)+(1-T478)*VLOOKUP(N478,'Depression Treatment'!F$43:I$46,4,FALSE)))</f>
        <v>#VALUE!</v>
      </c>
      <c r="W478" s="33">
        <f t="shared" ca="1" si="62"/>
        <v>0</v>
      </c>
    </row>
    <row r="479" spans="1:23" x14ac:dyDescent="0.3">
      <c r="A479">
        <f t="shared" si="63"/>
        <v>477</v>
      </c>
      <c r="B479" s="15" t="str">
        <f ca="1">_xlfn.XLOOKUP(OFFSET('Survey Data'!$A$2,A479,0),Key!A$2:A$5,Key!B$2:B$5,"")</f>
        <v/>
      </c>
      <c r="C479" s="15">
        <f ca="1">_xlfn.XLOOKUP(OFFSET('Survey Data'!B$2,$A479,0),Key!$D$2:$D$6,Key!$E$2:$E$6,-25)</f>
        <v>-25</v>
      </c>
      <c r="D479" s="15">
        <f ca="1">_xlfn.XLOOKUP(OFFSET('Survey Data'!C$2,$A479,0),Key!$D$2:$D$6,Key!$E$2:$E$6,-25)</f>
        <v>-25</v>
      </c>
      <c r="E479" s="15">
        <f ca="1">_xlfn.XLOOKUP(OFFSET('Survey Data'!D$2,$A479,0),Key!$D$2:$D$6,Key!$E$2:$E$6,-25)</f>
        <v>-25</v>
      </c>
      <c r="F479" s="15">
        <f ca="1">_xlfn.XLOOKUP(OFFSET('Survey Data'!E$2,$A479,0),Key!$D$2:$D$6,Key!$E$2:$E$6,-25)</f>
        <v>-25</v>
      </c>
      <c r="G479" s="15">
        <f ca="1">_xlfn.XLOOKUP(OFFSET('Survey Data'!F$2,$A479,0),Key!$D$2:$D$6,Key!$E$2:$E$6,-25)</f>
        <v>-25</v>
      </c>
      <c r="H479" s="15">
        <f ca="1">_xlfn.XLOOKUP(OFFSET('Survey Data'!G$2,$A479,0),Key!$D$2:$D$6,Key!$E$2:$E$6,-25)</f>
        <v>-25</v>
      </c>
      <c r="I479" s="15">
        <f ca="1">OFFSET('Survey Data'!$H$2,A479,0)</f>
        <v>0</v>
      </c>
      <c r="J479" s="15" t="str">
        <f ca="1">_xlfn.XLOOKUP(OFFSET('Survey Data'!$R$2,A479,0),Key!$G$2:$G$3,Key!$H$2:$H$3,"")</f>
        <v/>
      </c>
      <c r="L479">
        <f t="shared" ca="1" si="56"/>
        <v>-150</v>
      </c>
      <c r="M479">
        <f t="shared" ca="1" si="57"/>
        <v>0</v>
      </c>
      <c r="N479" t="e">
        <f ca="1">VLOOKUP(M479,Key!J$2:K$101,2,FALSE)</f>
        <v>#N/A</v>
      </c>
      <c r="O479" t="e" cm="1">
        <f t="array" ref="O479">_xlfn.IFS(COUNTIF('Survey Data'!J479:P479,"Yes")&gt;1,4,'Survey Data'!P479="Yes",1,'Survey Data'!L479="Yes",2,'Survey Data'!M479="Yes",3,'Survey Data'!J479="Yes",4,'Survey Data'!K479="Yes",4,'Survey Data'!N479="Yes",4)</f>
        <v>#N/A</v>
      </c>
      <c r="P479" t="e">
        <f t="shared" ca="1" si="58"/>
        <v>#N/A</v>
      </c>
      <c r="Q479">
        <f t="shared" ca="1" si="59"/>
        <v>1</v>
      </c>
      <c r="R479" t="b">
        <f t="shared" ca="1" si="60"/>
        <v>1</v>
      </c>
      <c r="S479" t="str">
        <f t="shared" ca="1" si="61"/>
        <v/>
      </c>
      <c r="T479" t="e">
        <f ca="1">_xlfn.XLOOKUP(P479,'Depression Treatment'!A$2:A$33,'Depression Treatment'!I$2:I$33,0)*S479</f>
        <v>#N/A</v>
      </c>
      <c r="U479">
        <f>IF(LEFT('Survey Data'!I479,8)="Employed",1,0)</f>
        <v>0</v>
      </c>
      <c r="V479" s="33" t="e">
        <f ca="1">S479*(U479*(T479*VLOOKUP(N479,'Depression Treatment'!F$38:I$41,3,FALSE)+(1-T479)*VLOOKUP(N479,'Depression Treatment'!F$38:I$41,4,FALSE))+(1-U479)*(T479*VLOOKUP(N479,'Depression Treatment'!F$43:I$46,3,FALSE)+(1-T479)*VLOOKUP(N479,'Depression Treatment'!F$43:I$46,4,FALSE)))</f>
        <v>#VALUE!</v>
      </c>
      <c r="W479" s="33">
        <f t="shared" ca="1" si="62"/>
        <v>0</v>
      </c>
    </row>
    <row r="480" spans="1:23" x14ac:dyDescent="0.3">
      <c r="A480">
        <f t="shared" si="63"/>
        <v>478</v>
      </c>
      <c r="B480" s="15" t="str">
        <f ca="1">_xlfn.XLOOKUP(OFFSET('Survey Data'!$A$2,A480,0),Key!A$2:A$5,Key!B$2:B$5,"")</f>
        <v/>
      </c>
      <c r="C480" s="15">
        <f ca="1">_xlfn.XLOOKUP(OFFSET('Survey Data'!B$2,$A480,0),Key!$D$2:$D$6,Key!$E$2:$E$6,-25)</f>
        <v>-25</v>
      </c>
      <c r="D480" s="15">
        <f ca="1">_xlfn.XLOOKUP(OFFSET('Survey Data'!C$2,$A480,0),Key!$D$2:$D$6,Key!$E$2:$E$6,-25)</f>
        <v>-25</v>
      </c>
      <c r="E480" s="15">
        <f ca="1">_xlfn.XLOOKUP(OFFSET('Survey Data'!D$2,$A480,0),Key!$D$2:$D$6,Key!$E$2:$E$6,-25)</f>
        <v>-25</v>
      </c>
      <c r="F480" s="15">
        <f ca="1">_xlfn.XLOOKUP(OFFSET('Survey Data'!E$2,$A480,0),Key!$D$2:$D$6,Key!$E$2:$E$6,-25)</f>
        <v>-25</v>
      </c>
      <c r="G480" s="15">
        <f ca="1">_xlfn.XLOOKUP(OFFSET('Survey Data'!F$2,$A480,0),Key!$D$2:$D$6,Key!$E$2:$E$6,-25)</f>
        <v>-25</v>
      </c>
      <c r="H480" s="15">
        <f ca="1">_xlfn.XLOOKUP(OFFSET('Survey Data'!G$2,$A480,0),Key!$D$2:$D$6,Key!$E$2:$E$6,-25)</f>
        <v>-25</v>
      </c>
      <c r="I480" s="15">
        <f ca="1">OFFSET('Survey Data'!$H$2,A480,0)</f>
        <v>0</v>
      </c>
      <c r="J480" s="15" t="str">
        <f ca="1">_xlfn.XLOOKUP(OFFSET('Survey Data'!$R$2,A480,0),Key!$G$2:$G$3,Key!$H$2:$H$3,"")</f>
        <v/>
      </c>
      <c r="L480">
        <f t="shared" ca="1" si="56"/>
        <v>-150</v>
      </c>
      <c r="M480">
        <f t="shared" ca="1" si="57"/>
        <v>0</v>
      </c>
      <c r="N480" t="e">
        <f ca="1">VLOOKUP(M480,Key!J$2:K$101,2,FALSE)</f>
        <v>#N/A</v>
      </c>
      <c r="O480" t="e" cm="1">
        <f t="array" ref="O480">_xlfn.IFS(COUNTIF('Survey Data'!J480:P480,"Yes")&gt;1,4,'Survey Data'!P480="Yes",1,'Survey Data'!L480="Yes",2,'Survey Data'!M480="Yes",3,'Survey Data'!J480="Yes",4,'Survey Data'!K480="Yes",4,'Survey Data'!N480="Yes",4)</f>
        <v>#N/A</v>
      </c>
      <c r="P480" t="e">
        <f t="shared" ca="1" si="58"/>
        <v>#N/A</v>
      </c>
      <c r="Q480">
        <f t="shared" ca="1" si="59"/>
        <v>1</v>
      </c>
      <c r="R480" t="b">
        <f t="shared" ca="1" si="60"/>
        <v>1</v>
      </c>
      <c r="S480" t="str">
        <f t="shared" ca="1" si="61"/>
        <v/>
      </c>
      <c r="T480" t="e">
        <f ca="1">_xlfn.XLOOKUP(P480,'Depression Treatment'!A$2:A$33,'Depression Treatment'!I$2:I$33,0)*S480</f>
        <v>#N/A</v>
      </c>
      <c r="U480">
        <f>IF(LEFT('Survey Data'!I480,8)="Employed",1,0)</f>
        <v>0</v>
      </c>
      <c r="V480" s="33" t="e">
        <f ca="1">S480*(U480*(T480*VLOOKUP(N480,'Depression Treatment'!F$38:I$41,3,FALSE)+(1-T480)*VLOOKUP(N480,'Depression Treatment'!F$38:I$41,4,FALSE))+(1-U480)*(T480*VLOOKUP(N480,'Depression Treatment'!F$43:I$46,3,FALSE)+(1-T480)*VLOOKUP(N480,'Depression Treatment'!F$43:I$46,4,FALSE)))</f>
        <v>#VALUE!</v>
      </c>
      <c r="W480" s="33">
        <f t="shared" ca="1" si="62"/>
        <v>0</v>
      </c>
    </row>
    <row r="481" spans="1:23" x14ac:dyDescent="0.3">
      <c r="A481">
        <f t="shared" si="63"/>
        <v>479</v>
      </c>
      <c r="B481" s="15" t="str">
        <f ca="1">_xlfn.XLOOKUP(OFFSET('Survey Data'!$A$2,A481,0),Key!A$2:A$5,Key!B$2:B$5,"")</f>
        <v/>
      </c>
      <c r="C481" s="15">
        <f ca="1">_xlfn.XLOOKUP(OFFSET('Survey Data'!B$2,$A481,0),Key!$D$2:$D$6,Key!$E$2:$E$6,-25)</f>
        <v>-25</v>
      </c>
      <c r="D481" s="15">
        <f ca="1">_xlfn.XLOOKUP(OFFSET('Survey Data'!C$2,$A481,0),Key!$D$2:$D$6,Key!$E$2:$E$6,-25)</f>
        <v>-25</v>
      </c>
      <c r="E481" s="15">
        <f ca="1">_xlfn.XLOOKUP(OFFSET('Survey Data'!D$2,$A481,0),Key!$D$2:$D$6,Key!$E$2:$E$6,-25)</f>
        <v>-25</v>
      </c>
      <c r="F481" s="15">
        <f ca="1">_xlfn.XLOOKUP(OFFSET('Survey Data'!E$2,$A481,0),Key!$D$2:$D$6,Key!$E$2:$E$6,-25)</f>
        <v>-25</v>
      </c>
      <c r="G481" s="15">
        <f ca="1">_xlfn.XLOOKUP(OFFSET('Survey Data'!F$2,$A481,0),Key!$D$2:$D$6,Key!$E$2:$E$6,-25)</f>
        <v>-25</v>
      </c>
      <c r="H481" s="15">
        <f ca="1">_xlfn.XLOOKUP(OFFSET('Survey Data'!G$2,$A481,0),Key!$D$2:$D$6,Key!$E$2:$E$6,-25)</f>
        <v>-25</v>
      </c>
      <c r="I481" s="15">
        <f ca="1">OFFSET('Survey Data'!$H$2,A481,0)</f>
        <v>0</v>
      </c>
      <c r="J481" s="15" t="str">
        <f ca="1">_xlfn.XLOOKUP(OFFSET('Survey Data'!$R$2,A481,0),Key!$G$2:$G$3,Key!$H$2:$H$3,"")</f>
        <v/>
      </c>
      <c r="L481">
        <f t="shared" ca="1" si="56"/>
        <v>-150</v>
      </c>
      <c r="M481">
        <f t="shared" ca="1" si="57"/>
        <v>0</v>
      </c>
      <c r="N481" t="e">
        <f ca="1">VLOOKUP(M481,Key!J$2:K$101,2,FALSE)</f>
        <v>#N/A</v>
      </c>
      <c r="O481" t="e" cm="1">
        <f t="array" ref="O481">_xlfn.IFS(COUNTIF('Survey Data'!J481:P481,"Yes")&gt;1,4,'Survey Data'!P481="Yes",1,'Survey Data'!L481="Yes",2,'Survey Data'!M481="Yes",3,'Survey Data'!J481="Yes",4,'Survey Data'!K481="Yes",4,'Survey Data'!N481="Yes",4)</f>
        <v>#N/A</v>
      </c>
      <c r="P481" t="e">
        <f t="shared" ca="1" si="58"/>
        <v>#N/A</v>
      </c>
      <c r="Q481">
        <f t="shared" ca="1" si="59"/>
        <v>1</v>
      </c>
      <c r="R481" t="b">
        <f t="shared" ca="1" si="60"/>
        <v>1</v>
      </c>
      <c r="S481" t="str">
        <f t="shared" ca="1" si="61"/>
        <v/>
      </c>
      <c r="T481" t="e">
        <f ca="1">_xlfn.XLOOKUP(P481,'Depression Treatment'!A$2:A$33,'Depression Treatment'!I$2:I$33,0)*S481</f>
        <v>#N/A</v>
      </c>
      <c r="U481">
        <f>IF(LEFT('Survey Data'!I481,8)="Employed",1,0)</f>
        <v>0</v>
      </c>
      <c r="V481" s="33" t="e">
        <f ca="1">S481*(U481*(T481*VLOOKUP(N481,'Depression Treatment'!F$38:I$41,3,FALSE)+(1-T481)*VLOOKUP(N481,'Depression Treatment'!F$38:I$41,4,FALSE))+(1-U481)*(T481*VLOOKUP(N481,'Depression Treatment'!F$43:I$46,3,FALSE)+(1-T481)*VLOOKUP(N481,'Depression Treatment'!F$43:I$46,4,FALSE)))</f>
        <v>#VALUE!</v>
      </c>
      <c r="W481" s="33">
        <f t="shared" ca="1" si="62"/>
        <v>0</v>
      </c>
    </row>
    <row r="482" spans="1:23" x14ac:dyDescent="0.3">
      <c r="A482">
        <f t="shared" si="63"/>
        <v>480</v>
      </c>
      <c r="B482" s="15" t="str">
        <f ca="1">_xlfn.XLOOKUP(OFFSET('Survey Data'!$A$2,A482,0),Key!A$2:A$5,Key!B$2:B$5,"")</f>
        <v/>
      </c>
      <c r="C482" s="15">
        <f ca="1">_xlfn.XLOOKUP(OFFSET('Survey Data'!B$2,$A482,0),Key!$D$2:$D$6,Key!$E$2:$E$6,-25)</f>
        <v>-25</v>
      </c>
      <c r="D482" s="15">
        <f ca="1">_xlfn.XLOOKUP(OFFSET('Survey Data'!C$2,$A482,0),Key!$D$2:$D$6,Key!$E$2:$E$6,-25)</f>
        <v>-25</v>
      </c>
      <c r="E482" s="15">
        <f ca="1">_xlfn.XLOOKUP(OFFSET('Survey Data'!D$2,$A482,0),Key!$D$2:$D$6,Key!$E$2:$E$6,-25)</f>
        <v>-25</v>
      </c>
      <c r="F482" s="15">
        <f ca="1">_xlfn.XLOOKUP(OFFSET('Survey Data'!E$2,$A482,0),Key!$D$2:$D$6,Key!$E$2:$E$6,-25)</f>
        <v>-25</v>
      </c>
      <c r="G482" s="15">
        <f ca="1">_xlfn.XLOOKUP(OFFSET('Survey Data'!F$2,$A482,0),Key!$D$2:$D$6,Key!$E$2:$E$6,-25)</f>
        <v>-25</v>
      </c>
      <c r="H482" s="15">
        <f ca="1">_xlfn.XLOOKUP(OFFSET('Survey Data'!G$2,$A482,0),Key!$D$2:$D$6,Key!$E$2:$E$6,-25)</f>
        <v>-25</v>
      </c>
      <c r="I482" s="15">
        <f ca="1">OFFSET('Survey Data'!$H$2,A482,0)</f>
        <v>0</v>
      </c>
      <c r="J482" s="15" t="str">
        <f ca="1">_xlfn.XLOOKUP(OFFSET('Survey Data'!$R$2,A482,0),Key!$G$2:$G$3,Key!$H$2:$H$3,"")</f>
        <v/>
      </c>
      <c r="L482">
        <f t="shared" ca="1" si="56"/>
        <v>-150</v>
      </c>
      <c r="M482">
        <f t="shared" ca="1" si="57"/>
        <v>0</v>
      </c>
      <c r="N482" t="e">
        <f ca="1">VLOOKUP(M482,Key!J$2:K$101,2,FALSE)</f>
        <v>#N/A</v>
      </c>
      <c r="O482" t="e" cm="1">
        <f t="array" ref="O482">_xlfn.IFS(COUNTIF('Survey Data'!J482:P482,"Yes")&gt;1,4,'Survey Data'!P482="Yes",1,'Survey Data'!L482="Yes",2,'Survey Data'!M482="Yes",3,'Survey Data'!J482="Yes",4,'Survey Data'!K482="Yes",4,'Survey Data'!N482="Yes",4)</f>
        <v>#N/A</v>
      </c>
      <c r="P482" t="e">
        <f t="shared" ca="1" si="58"/>
        <v>#N/A</v>
      </c>
      <c r="Q482">
        <f t="shared" ca="1" si="59"/>
        <v>1</v>
      </c>
      <c r="R482" t="b">
        <f t="shared" ca="1" si="60"/>
        <v>1</v>
      </c>
      <c r="S482" t="str">
        <f t="shared" ca="1" si="61"/>
        <v/>
      </c>
      <c r="T482" t="e">
        <f ca="1">_xlfn.XLOOKUP(P482,'Depression Treatment'!A$2:A$33,'Depression Treatment'!I$2:I$33,0)*S482</f>
        <v>#N/A</v>
      </c>
      <c r="U482">
        <f>IF(LEFT('Survey Data'!I482,8)="Employed",1,0)</f>
        <v>0</v>
      </c>
      <c r="V482" s="33" t="e">
        <f ca="1">S482*(U482*(T482*VLOOKUP(N482,'Depression Treatment'!F$38:I$41,3,FALSE)+(1-T482)*VLOOKUP(N482,'Depression Treatment'!F$38:I$41,4,FALSE))+(1-U482)*(T482*VLOOKUP(N482,'Depression Treatment'!F$43:I$46,3,FALSE)+(1-T482)*VLOOKUP(N482,'Depression Treatment'!F$43:I$46,4,FALSE)))</f>
        <v>#VALUE!</v>
      </c>
      <c r="W482" s="33">
        <f t="shared" ca="1" si="62"/>
        <v>0</v>
      </c>
    </row>
    <row r="483" spans="1:23" x14ac:dyDescent="0.3">
      <c r="A483">
        <f t="shared" si="63"/>
        <v>481</v>
      </c>
      <c r="B483" s="15" t="str">
        <f ca="1">_xlfn.XLOOKUP(OFFSET('Survey Data'!$A$2,A483,0),Key!A$2:A$5,Key!B$2:B$5,"")</f>
        <v/>
      </c>
      <c r="C483" s="15">
        <f ca="1">_xlfn.XLOOKUP(OFFSET('Survey Data'!B$2,$A483,0),Key!$D$2:$D$6,Key!$E$2:$E$6,-25)</f>
        <v>-25</v>
      </c>
      <c r="D483" s="15">
        <f ca="1">_xlfn.XLOOKUP(OFFSET('Survey Data'!C$2,$A483,0),Key!$D$2:$D$6,Key!$E$2:$E$6,-25)</f>
        <v>-25</v>
      </c>
      <c r="E483" s="15">
        <f ca="1">_xlfn.XLOOKUP(OFFSET('Survey Data'!D$2,$A483,0),Key!$D$2:$D$6,Key!$E$2:$E$6,-25)</f>
        <v>-25</v>
      </c>
      <c r="F483" s="15">
        <f ca="1">_xlfn.XLOOKUP(OFFSET('Survey Data'!E$2,$A483,0),Key!$D$2:$D$6,Key!$E$2:$E$6,-25)</f>
        <v>-25</v>
      </c>
      <c r="G483" s="15">
        <f ca="1">_xlfn.XLOOKUP(OFFSET('Survey Data'!F$2,$A483,0),Key!$D$2:$D$6,Key!$E$2:$E$6,-25)</f>
        <v>-25</v>
      </c>
      <c r="H483" s="15">
        <f ca="1">_xlfn.XLOOKUP(OFFSET('Survey Data'!G$2,$A483,0),Key!$D$2:$D$6,Key!$E$2:$E$6,-25)</f>
        <v>-25</v>
      </c>
      <c r="I483" s="15">
        <f ca="1">OFFSET('Survey Data'!$H$2,A483,0)</f>
        <v>0</v>
      </c>
      <c r="J483" s="15" t="str">
        <f ca="1">_xlfn.XLOOKUP(OFFSET('Survey Data'!$R$2,A483,0),Key!$G$2:$G$3,Key!$H$2:$H$3,"")</f>
        <v/>
      </c>
      <c r="L483">
        <f t="shared" ca="1" si="56"/>
        <v>-150</v>
      </c>
      <c r="M483">
        <f t="shared" ca="1" si="57"/>
        <v>0</v>
      </c>
      <c r="N483" t="e">
        <f ca="1">VLOOKUP(M483,Key!J$2:K$101,2,FALSE)</f>
        <v>#N/A</v>
      </c>
      <c r="O483" t="e" cm="1">
        <f t="array" ref="O483">_xlfn.IFS(COUNTIF('Survey Data'!J483:P483,"Yes")&gt;1,4,'Survey Data'!P483="Yes",1,'Survey Data'!L483="Yes",2,'Survey Data'!M483="Yes",3,'Survey Data'!J483="Yes",4,'Survey Data'!K483="Yes",4,'Survey Data'!N483="Yes",4)</f>
        <v>#N/A</v>
      </c>
      <c r="P483" t="e">
        <f t="shared" ca="1" si="58"/>
        <v>#N/A</v>
      </c>
      <c r="Q483">
        <f t="shared" ca="1" si="59"/>
        <v>1</v>
      </c>
      <c r="R483" t="b">
        <f t="shared" ca="1" si="60"/>
        <v>1</v>
      </c>
      <c r="S483" t="str">
        <f t="shared" ca="1" si="61"/>
        <v/>
      </c>
      <c r="T483" t="e">
        <f ca="1">_xlfn.XLOOKUP(P483,'Depression Treatment'!A$2:A$33,'Depression Treatment'!I$2:I$33,0)*S483</f>
        <v>#N/A</v>
      </c>
      <c r="U483">
        <f>IF(LEFT('Survey Data'!I483,8)="Employed",1,0)</f>
        <v>0</v>
      </c>
      <c r="V483" s="33" t="e">
        <f ca="1">S483*(U483*(T483*VLOOKUP(N483,'Depression Treatment'!F$38:I$41,3,FALSE)+(1-T483)*VLOOKUP(N483,'Depression Treatment'!F$38:I$41,4,FALSE))+(1-U483)*(T483*VLOOKUP(N483,'Depression Treatment'!F$43:I$46,3,FALSE)+(1-T483)*VLOOKUP(N483,'Depression Treatment'!F$43:I$46,4,FALSE)))</f>
        <v>#VALUE!</v>
      </c>
      <c r="W483" s="33">
        <f t="shared" ca="1" si="62"/>
        <v>0</v>
      </c>
    </row>
    <row r="484" spans="1:23" x14ac:dyDescent="0.3">
      <c r="A484">
        <f t="shared" si="63"/>
        <v>482</v>
      </c>
      <c r="B484" s="15" t="str">
        <f ca="1">_xlfn.XLOOKUP(OFFSET('Survey Data'!$A$2,A484,0),Key!A$2:A$5,Key!B$2:B$5,"")</f>
        <v/>
      </c>
      <c r="C484" s="15">
        <f ca="1">_xlfn.XLOOKUP(OFFSET('Survey Data'!B$2,$A484,0),Key!$D$2:$D$6,Key!$E$2:$E$6,-25)</f>
        <v>-25</v>
      </c>
      <c r="D484" s="15">
        <f ca="1">_xlfn.XLOOKUP(OFFSET('Survey Data'!C$2,$A484,0),Key!$D$2:$D$6,Key!$E$2:$E$6,-25)</f>
        <v>-25</v>
      </c>
      <c r="E484" s="15">
        <f ca="1">_xlfn.XLOOKUP(OFFSET('Survey Data'!D$2,$A484,0),Key!$D$2:$D$6,Key!$E$2:$E$6,-25)</f>
        <v>-25</v>
      </c>
      <c r="F484" s="15">
        <f ca="1">_xlfn.XLOOKUP(OFFSET('Survey Data'!E$2,$A484,0),Key!$D$2:$D$6,Key!$E$2:$E$6,-25)</f>
        <v>-25</v>
      </c>
      <c r="G484" s="15">
        <f ca="1">_xlfn.XLOOKUP(OFFSET('Survey Data'!F$2,$A484,0),Key!$D$2:$D$6,Key!$E$2:$E$6,-25)</f>
        <v>-25</v>
      </c>
      <c r="H484" s="15">
        <f ca="1">_xlfn.XLOOKUP(OFFSET('Survey Data'!G$2,$A484,0),Key!$D$2:$D$6,Key!$E$2:$E$6,-25)</f>
        <v>-25</v>
      </c>
      <c r="I484" s="15">
        <f ca="1">OFFSET('Survey Data'!$H$2,A484,0)</f>
        <v>0</v>
      </c>
      <c r="J484" s="15" t="str">
        <f ca="1">_xlfn.XLOOKUP(OFFSET('Survey Data'!$R$2,A484,0),Key!$G$2:$G$3,Key!$H$2:$H$3,"")</f>
        <v/>
      </c>
      <c r="L484">
        <f t="shared" ca="1" si="56"/>
        <v>-150</v>
      </c>
      <c r="M484">
        <f t="shared" ca="1" si="57"/>
        <v>0</v>
      </c>
      <c r="N484" t="e">
        <f ca="1">VLOOKUP(M484,Key!J$2:K$101,2,FALSE)</f>
        <v>#N/A</v>
      </c>
      <c r="O484" t="e" cm="1">
        <f t="array" ref="O484">_xlfn.IFS(COUNTIF('Survey Data'!J484:P484,"Yes")&gt;1,4,'Survey Data'!P484="Yes",1,'Survey Data'!L484="Yes",2,'Survey Data'!M484="Yes",3,'Survey Data'!J484="Yes",4,'Survey Data'!K484="Yes",4,'Survey Data'!N484="Yes",4)</f>
        <v>#N/A</v>
      </c>
      <c r="P484" t="e">
        <f t="shared" ca="1" si="58"/>
        <v>#N/A</v>
      </c>
      <c r="Q484">
        <f t="shared" ca="1" si="59"/>
        <v>1</v>
      </c>
      <c r="R484" t="b">
        <f t="shared" ca="1" si="60"/>
        <v>1</v>
      </c>
      <c r="S484" t="str">
        <f t="shared" ca="1" si="61"/>
        <v/>
      </c>
      <c r="T484" t="e">
        <f ca="1">_xlfn.XLOOKUP(P484,'Depression Treatment'!A$2:A$33,'Depression Treatment'!I$2:I$33,0)*S484</f>
        <v>#N/A</v>
      </c>
      <c r="U484">
        <f>IF(LEFT('Survey Data'!I484,8)="Employed",1,0)</f>
        <v>0</v>
      </c>
      <c r="V484" s="33" t="e">
        <f ca="1">S484*(U484*(T484*VLOOKUP(N484,'Depression Treatment'!F$38:I$41,3,FALSE)+(1-T484)*VLOOKUP(N484,'Depression Treatment'!F$38:I$41,4,FALSE))+(1-U484)*(T484*VLOOKUP(N484,'Depression Treatment'!F$43:I$46,3,FALSE)+(1-T484)*VLOOKUP(N484,'Depression Treatment'!F$43:I$46,4,FALSE)))</f>
        <v>#VALUE!</v>
      </c>
      <c r="W484" s="33">
        <f t="shared" ca="1" si="62"/>
        <v>0</v>
      </c>
    </row>
    <row r="485" spans="1:23" x14ac:dyDescent="0.3">
      <c r="A485">
        <f t="shared" si="63"/>
        <v>483</v>
      </c>
      <c r="B485" s="15" t="str">
        <f ca="1">_xlfn.XLOOKUP(OFFSET('Survey Data'!$A$2,A485,0),Key!A$2:A$5,Key!B$2:B$5,"")</f>
        <v/>
      </c>
      <c r="C485" s="15">
        <f ca="1">_xlfn.XLOOKUP(OFFSET('Survey Data'!B$2,$A485,0),Key!$D$2:$D$6,Key!$E$2:$E$6,-25)</f>
        <v>-25</v>
      </c>
      <c r="D485" s="15">
        <f ca="1">_xlfn.XLOOKUP(OFFSET('Survey Data'!C$2,$A485,0),Key!$D$2:$D$6,Key!$E$2:$E$6,-25)</f>
        <v>-25</v>
      </c>
      <c r="E485" s="15">
        <f ca="1">_xlfn.XLOOKUP(OFFSET('Survey Data'!D$2,$A485,0),Key!$D$2:$D$6,Key!$E$2:$E$6,-25)</f>
        <v>-25</v>
      </c>
      <c r="F485" s="15">
        <f ca="1">_xlfn.XLOOKUP(OFFSET('Survey Data'!E$2,$A485,0),Key!$D$2:$D$6,Key!$E$2:$E$6,-25)</f>
        <v>-25</v>
      </c>
      <c r="G485" s="15">
        <f ca="1">_xlfn.XLOOKUP(OFFSET('Survey Data'!F$2,$A485,0),Key!$D$2:$D$6,Key!$E$2:$E$6,-25)</f>
        <v>-25</v>
      </c>
      <c r="H485" s="15">
        <f ca="1">_xlfn.XLOOKUP(OFFSET('Survey Data'!G$2,$A485,0),Key!$D$2:$D$6,Key!$E$2:$E$6,-25)</f>
        <v>-25</v>
      </c>
      <c r="I485" s="15">
        <f ca="1">OFFSET('Survey Data'!$H$2,A485,0)</f>
        <v>0</v>
      </c>
      <c r="J485" s="15" t="str">
        <f ca="1">_xlfn.XLOOKUP(OFFSET('Survey Data'!$R$2,A485,0),Key!$G$2:$G$3,Key!$H$2:$H$3,"")</f>
        <v/>
      </c>
      <c r="L485">
        <f t="shared" ca="1" si="56"/>
        <v>-150</v>
      </c>
      <c r="M485">
        <f t="shared" ca="1" si="57"/>
        <v>0</v>
      </c>
      <c r="N485" t="e">
        <f ca="1">VLOOKUP(M485,Key!J$2:K$101,2,FALSE)</f>
        <v>#N/A</v>
      </c>
      <c r="O485" t="e" cm="1">
        <f t="array" ref="O485">_xlfn.IFS(COUNTIF('Survey Data'!J485:P485,"Yes")&gt;1,4,'Survey Data'!P485="Yes",1,'Survey Data'!L485="Yes",2,'Survey Data'!M485="Yes",3,'Survey Data'!J485="Yes",4,'Survey Data'!K485="Yes",4,'Survey Data'!N485="Yes",4)</f>
        <v>#N/A</v>
      </c>
      <c r="P485" t="e">
        <f t="shared" ca="1" si="58"/>
        <v>#N/A</v>
      </c>
      <c r="Q485">
        <f t="shared" ca="1" si="59"/>
        <v>1</v>
      </c>
      <c r="R485" t="b">
        <f t="shared" ca="1" si="60"/>
        <v>1</v>
      </c>
      <c r="S485" t="str">
        <f t="shared" ca="1" si="61"/>
        <v/>
      </c>
      <c r="T485" t="e">
        <f ca="1">_xlfn.XLOOKUP(P485,'Depression Treatment'!A$2:A$33,'Depression Treatment'!I$2:I$33,0)*S485</f>
        <v>#N/A</v>
      </c>
      <c r="U485">
        <f>IF(LEFT('Survey Data'!I485,8)="Employed",1,0)</f>
        <v>0</v>
      </c>
      <c r="V485" s="33" t="e">
        <f ca="1">S485*(U485*(T485*VLOOKUP(N485,'Depression Treatment'!F$38:I$41,3,FALSE)+(1-T485)*VLOOKUP(N485,'Depression Treatment'!F$38:I$41,4,FALSE))+(1-U485)*(T485*VLOOKUP(N485,'Depression Treatment'!F$43:I$46,3,FALSE)+(1-T485)*VLOOKUP(N485,'Depression Treatment'!F$43:I$46,4,FALSE)))</f>
        <v>#VALUE!</v>
      </c>
      <c r="W485" s="33">
        <f t="shared" ca="1" si="62"/>
        <v>0</v>
      </c>
    </row>
    <row r="486" spans="1:23" x14ac:dyDescent="0.3">
      <c r="A486">
        <f t="shared" si="63"/>
        <v>484</v>
      </c>
      <c r="B486" s="15" t="str">
        <f ca="1">_xlfn.XLOOKUP(OFFSET('Survey Data'!$A$2,A486,0),Key!A$2:A$5,Key!B$2:B$5,"")</f>
        <v/>
      </c>
      <c r="C486" s="15">
        <f ca="1">_xlfn.XLOOKUP(OFFSET('Survey Data'!B$2,$A486,0),Key!$D$2:$D$6,Key!$E$2:$E$6,-25)</f>
        <v>-25</v>
      </c>
      <c r="D486" s="15">
        <f ca="1">_xlfn.XLOOKUP(OFFSET('Survey Data'!C$2,$A486,0),Key!$D$2:$D$6,Key!$E$2:$E$6,-25)</f>
        <v>-25</v>
      </c>
      <c r="E486" s="15">
        <f ca="1">_xlfn.XLOOKUP(OFFSET('Survey Data'!D$2,$A486,0),Key!$D$2:$D$6,Key!$E$2:$E$6,-25)</f>
        <v>-25</v>
      </c>
      <c r="F486" s="15">
        <f ca="1">_xlfn.XLOOKUP(OFFSET('Survey Data'!E$2,$A486,0),Key!$D$2:$D$6,Key!$E$2:$E$6,-25)</f>
        <v>-25</v>
      </c>
      <c r="G486" s="15">
        <f ca="1">_xlfn.XLOOKUP(OFFSET('Survey Data'!F$2,$A486,0),Key!$D$2:$D$6,Key!$E$2:$E$6,-25)</f>
        <v>-25</v>
      </c>
      <c r="H486" s="15">
        <f ca="1">_xlfn.XLOOKUP(OFFSET('Survey Data'!G$2,$A486,0),Key!$D$2:$D$6,Key!$E$2:$E$6,-25)</f>
        <v>-25</v>
      </c>
      <c r="I486" s="15">
        <f ca="1">OFFSET('Survey Data'!$H$2,A486,0)</f>
        <v>0</v>
      </c>
      <c r="J486" s="15" t="str">
        <f ca="1">_xlfn.XLOOKUP(OFFSET('Survey Data'!$R$2,A486,0),Key!$G$2:$G$3,Key!$H$2:$H$3,"")</f>
        <v/>
      </c>
      <c r="L486">
        <f t="shared" ca="1" si="56"/>
        <v>-150</v>
      </c>
      <c r="M486">
        <f t="shared" ca="1" si="57"/>
        <v>0</v>
      </c>
      <c r="N486" t="e">
        <f ca="1">VLOOKUP(M486,Key!J$2:K$101,2,FALSE)</f>
        <v>#N/A</v>
      </c>
      <c r="O486" t="e" cm="1">
        <f t="array" ref="O486">_xlfn.IFS(COUNTIF('Survey Data'!J486:P486,"Yes")&gt;1,4,'Survey Data'!P486="Yes",1,'Survey Data'!L486="Yes",2,'Survey Data'!M486="Yes",3,'Survey Data'!J486="Yes",4,'Survey Data'!K486="Yes",4,'Survey Data'!N486="Yes",4)</f>
        <v>#N/A</v>
      </c>
      <c r="P486" t="e">
        <f t="shared" ca="1" si="58"/>
        <v>#N/A</v>
      </c>
      <c r="Q486">
        <f t="shared" ca="1" si="59"/>
        <v>1</v>
      </c>
      <c r="R486" t="b">
        <f t="shared" ca="1" si="60"/>
        <v>1</v>
      </c>
      <c r="S486" t="str">
        <f t="shared" ca="1" si="61"/>
        <v/>
      </c>
      <c r="T486" t="e">
        <f ca="1">_xlfn.XLOOKUP(P486,'Depression Treatment'!A$2:A$33,'Depression Treatment'!I$2:I$33,0)*S486</f>
        <v>#N/A</v>
      </c>
      <c r="U486">
        <f>IF(LEFT('Survey Data'!I486,8)="Employed",1,0)</f>
        <v>0</v>
      </c>
      <c r="V486" s="33" t="e">
        <f ca="1">S486*(U486*(T486*VLOOKUP(N486,'Depression Treatment'!F$38:I$41,3,FALSE)+(1-T486)*VLOOKUP(N486,'Depression Treatment'!F$38:I$41,4,FALSE))+(1-U486)*(T486*VLOOKUP(N486,'Depression Treatment'!F$43:I$46,3,FALSE)+(1-T486)*VLOOKUP(N486,'Depression Treatment'!F$43:I$46,4,FALSE)))</f>
        <v>#VALUE!</v>
      </c>
      <c r="W486" s="33">
        <f t="shared" ca="1" si="62"/>
        <v>0</v>
      </c>
    </row>
    <row r="487" spans="1:23" x14ac:dyDescent="0.3">
      <c r="A487">
        <f t="shared" si="63"/>
        <v>485</v>
      </c>
      <c r="B487" s="15" t="str">
        <f ca="1">_xlfn.XLOOKUP(OFFSET('Survey Data'!$A$2,A487,0),Key!A$2:A$5,Key!B$2:B$5,"")</f>
        <v/>
      </c>
      <c r="C487" s="15">
        <f ca="1">_xlfn.XLOOKUP(OFFSET('Survey Data'!B$2,$A487,0),Key!$D$2:$D$6,Key!$E$2:$E$6,-25)</f>
        <v>-25</v>
      </c>
      <c r="D487" s="15">
        <f ca="1">_xlfn.XLOOKUP(OFFSET('Survey Data'!C$2,$A487,0),Key!$D$2:$D$6,Key!$E$2:$E$6,-25)</f>
        <v>-25</v>
      </c>
      <c r="E487" s="15">
        <f ca="1">_xlfn.XLOOKUP(OFFSET('Survey Data'!D$2,$A487,0),Key!$D$2:$D$6,Key!$E$2:$E$6,-25)</f>
        <v>-25</v>
      </c>
      <c r="F487" s="15">
        <f ca="1">_xlfn.XLOOKUP(OFFSET('Survey Data'!E$2,$A487,0),Key!$D$2:$D$6,Key!$E$2:$E$6,-25)</f>
        <v>-25</v>
      </c>
      <c r="G487" s="15">
        <f ca="1">_xlfn.XLOOKUP(OFFSET('Survey Data'!F$2,$A487,0),Key!$D$2:$D$6,Key!$E$2:$E$6,-25)</f>
        <v>-25</v>
      </c>
      <c r="H487" s="15">
        <f ca="1">_xlfn.XLOOKUP(OFFSET('Survey Data'!G$2,$A487,0),Key!$D$2:$D$6,Key!$E$2:$E$6,-25)</f>
        <v>-25</v>
      </c>
      <c r="I487" s="15">
        <f ca="1">OFFSET('Survey Data'!$H$2,A487,0)</f>
        <v>0</v>
      </c>
      <c r="J487" s="15" t="str">
        <f ca="1">_xlfn.XLOOKUP(OFFSET('Survey Data'!$R$2,A487,0),Key!$G$2:$G$3,Key!$H$2:$H$3,"")</f>
        <v/>
      </c>
      <c r="L487">
        <f t="shared" ca="1" si="56"/>
        <v>-150</v>
      </c>
      <c r="M487">
        <f t="shared" ca="1" si="57"/>
        <v>0</v>
      </c>
      <c r="N487" t="e">
        <f ca="1">VLOOKUP(M487,Key!J$2:K$101,2,FALSE)</f>
        <v>#N/A</v>
      </c>
      <c r="O487" t="e" cm="1">
        <f t="array" ref="O487">_xlfn.IFS(COUNTIF('Survey Data'!J487:P487,"Yes")&gt;1,4,'Survey Data'!P487="Yes",1,'Survey Data'!L487="Yes",2,'Survey Data'!M487="Yes",3,'Survey Data'!J487="Yes",4,'Survey Data'!K487="Yes",4,'Survey Data'!N487="Yes",4)</f>
        <v>#N/A</v>
      </c>
      <c r="P487" t="e">
        <f t="shared" ca="1" si="58"/>
        <v>#N/A</v>
      </c>
      <c r="Q487">
        <f t="shared" ca="1" si="59"/>
        <v>1</v>
      </c>
      <c r="R487" t="b">
        <f t="shared" ca="1" si="60"/>
        <v>1</v>
      </c>
      <c r="S487" t="str">
        <f t="shared" ca="1" si="61"/>
        <v/>
      </c>
      <c r="T487" t="e">
        <f ca="1">_xlfn.XLOOKUP(P487,'Depression Treatment'!A$2:A$33,'Depression Treatment'!I$2:I$33,0)*S487</f>
        <v>#N/A</v>
      </c>
      <c r="U487">
        <f>IF(LEFT('Survey Data'!I487,8)="Employed",1,0)</f>
        <v>0</v>
      </c>
      <c r="V487" s="33" t="e">
        <f ca="1">S487*(U487*(T487*VLOOKUP(N487,'Depression Treatment'!F$38:I$41,3,FALSE)+(1-T487)*VLOOKUP(N487,'Depression Treatment'!F$38:I$41,4,FALSE))+(1-U487)*(T487*VLOOKUP(N487,'Depression Treatment'!F$43:I$46,3,FALSE)+(1-T487)*VLOOKUP(N487,'Depression Treatment'!F$43:I$46,4,FALSE)))</f>
        <v>#VALUE!</v>
      </c>
      <c r="W487" s="33">
        <f t="shared" ca="1" si="62"/>
        <v>0</v>
      </c>
    </row>
    <row r="488" spans="1:23" x14ac:dyDescent="0.3">
      <c r="A488">
        <f t="shared" si="63"/>
        <v>486</v>
      </c>
      <c r="B488" s="15" t="str">
        <f ca="1">_xlfn.XLOOKUP(OFFSET('Survey Data'!$A$2,A488,0),Key!A$2:A$5,Key!B$2:B$5,"")</f>
        <v/>
      </c>
      <c r="C488" s="15">
        <f ca="1">_xlfn.XLOOKUP(OFFSET('Survey Data'!B$2,$A488,0),Key!$D$2:$D$6,Key!$E$2:$E$6,-25)</f>
        <v>-25</v>
      </c>
      <c r="D488" s="15">
        <f ca="1">_xlfn.XLOOKUP(OFFSET('Survey Data'!C$2,$A488,0),Key!$D$2:$D$6,Key!$E$2:$E$6,-25)</f>
        <v>-25</v>
      </c>
      <c r="E488" s="15">
        <f ca="1">_xlfn.XLOOKUP(OFFSET('Survey Data'!D$2,$A488,0),Key!$D$2:$D$6,Key!$E$2:$E$6,-25)</f>
        <v>-25</v>
      </c>
      <c r="F488" s="15">
        <f ca="1">_xlfn.XLOOKUP(OFFSET('Survey Data'!E$2,$A488,0),Key!$D$2:$D$6,Key!$E$2:$E$6,-25)</f>
        <v>-25</v>
      </c>
      <c r="G488" s="15">
        <f ca="1">_xlfn.XLOOKUP(OFFSET('Survey Data'!F$2,$A488,0),Key!$D$2:$D$6,Key!$E$2:$E$6,-25)</f>
        <v>-25</v>
      </c>
      <c r="H488" s="15">
        <f ca="1">_xlfn.XLOOKUP(OFFSET('Survey Data'!G$2,$A488,0),Key!$D$2:$D$6,Key!$E$2:$E$6,-25)</f>
        <v>-25</v>
      </c>
      <c r="I488" s="15">
        <f ca="1">OFFSET('Survey Data'!$H$2,A488,0)</f>
        <v>0</v>
      </c>
      <c r="J488" s="15" t="str">
        <f ca="1">_xlfn.XLOOKUP(OFFSET('Survey Data'!$R$2,A488,0),Key!$G$2:$G$3,Key!$H$2:$H$3,"")</f>
        <v/>
      </c>
      <c r="L488">
        <f t="shared" ca="1" si="56"/>
        <v>-150</v>
      </c>
      <c r="M488">
        <f t="shared" ca="1" si="57"/>
        <v>0</v>
      </c>
      <c r="N488" t="e">
        <f ca="1">VLOOKUP(M488,Key!J$2:K$101,2,FALSE)</f>
        <v>#N/A</v>
      </c>
      <c r="O488" t="e" cm="1">
        <f t="array" ref="O488">_xlfn.IFS(COUNTIF('Survey Data'!J488:P488,"Yes")&gt;1,4,'Survey Data'!P488="Yes",1,'Survey Data'!L488="Yes",2,'Survey Data'!M488="Yes",3,'Survey Data'!J488="Yes",4,'Survey Data'!K488="Yes",4,'Survey Data'!N488="Yes",4)</f>
        <v>#N/A</v>
      </c>
      <c r="P488" t="e">
        <f t="shared" ca="1" si="58"/>
        <v>#N/A</v>
      </c>
      <c r="Q488">
        <f t="shared" ca="1" si="59"/>
        <v>1</v>
      </c>
      <c r="R488" t="b">
        <f t="shared" ca="1" si="60"/>
        <v>1</v>
      </c>
      <c r="S488" t="str">
        <f t="shared" ca="1" si="61"/>
        <v/>
      </c>
      <c r="T488" t="e">
        <f ca="1">_xlfn.XLOOKUP(P488,'Depression Treatment'!A$2:A$33,'Depression Treatment'!I$2:I$33,0)*S488</f>
        <v>#N/A</v>
      </c>
      <c r="U488">
        <f>IF(LEFT('Survey Data'!I488,8)="Employed",1,0)</f>
        <v>0</v>
      </c>
      <c r="V488" s="33" t="e">
        <f ca="1">S488*(U488*(T488*VLOOKUP(N488,'Depression Treatment'!F$38:I$41,3,FALSE)+(1-T488)*VLOOKUP(N488,'Depression Treatment'!F$38:I$41,4,FALSE))+(1-U488)*(T488*VLOOKUP(N488,'Depression Treatment'!F$43:I$46,3,FALSE)+(1-T488)*VLOOKUP(N488,'Depression Treatment'!F$43:I$46,4,FALSE)))</f>
        <v>#VALUE!</v>
      </c>
      <c r="W488" s="33">
        <f t="shared" ca="1" si="62"/>
        <v>0</v>
      </c>
    </row>
    <row r="489" spans="1:23" x14ac:dyDescent="0.3">
      <c r="A489">
        <f t="shared" si="63"/>
        <v>487</v>
      </c>
      <c r="B489" s="15" t="str">
        <f ca="1">_xlfn.XLOOKUP(OFFSET('Survey Data'!$A$2,A489,0),Key!A$2:A$5,Key!B$2:B$5,"")</f>
        <v/>
      </c>
      <c r="C489" s="15">
        <f ca="1">_xlfn.XLOOKUP(OFFSET('Survey Data'!B$2,$A489,0),Key!$D$2:$D$6,Key!$E$2:$E$6,-25)</f>
        <v>-25</v>
      </c>
      <c r="D489" s="15">
        <f ca="1">_xlfn.XLOOKUP(OFFSET('Survey Data'!C$2,$A489,0),Key!$D$2:$D$6,Key!$E$2:$E$6,-25)</f>
        <v>-25</v>
      </c>
      <c r="E489" s="15">
        <f ca="1">_xlfn.XLOOKUP(OFFSET('Survey Data'!D$2,$A489,0),Key!$D$2:$D$6,Key!$E$2:$E$6,-25)</f>
        <v>-25</v>
      </c>
      <c r="F489" s="15">
        <f ca="1">_xlfn.XLOOKUP(OFFSET('Survey Data'!E$2,$A489,0),Key!$D$2:$D$6,Key!$E$2:$E$6,-25)</f>
        <v>-25</v>
      </c>
      <c r="G489" s="15">
        <f ca="1">_xlfn.XLOOKUP(OFFSET('Survey Data'!F$2,$A489,0),Key!$D$2:$D$6,Key!$E$2:$E$6,-25)</f>
        <v>-25</v>
      </c>
      <c r="H489" s="15">
        <f ca="1">_xlfn.XLOOKUP(OFFSET('Survey Data'!G$2,$A489,0),Key!$D$2:$D$6,Key!$E$2:$E$6,-25)</f>
        <v>-25</v>
      </c>
      <c r="I489" s="15">
        <f ca="1">OFFSET('Survey Data'!$H$2,A489,0)</f>
        <v>0</v>
      </c>
      <c r="J489" s="15" t="str">
        <f ca="1">_xlfn.XLOOKUP(OFFSET('Survey Data'!$R$2,A489,0),Key!$G$2:$G$3,Key!$H$2:$H$3,"")</f>
        <v/>
      </c>
      <c r="L489">
        <f t="shared" ca="1" si="56"/>
        <v>-150</v>
      </c>
      <c r="M489">
        <f t="shared" ca="1" si="57"/>
        <v>0</v>
      </c>
      <c r="N489" t="e">
        <f ca="1">VLOOKUP(M489,Key!J$2:K$101,2,FALSE)</f>
        <v>#N/A</v>
      </c>
      <c r="O489" t="e" cm="1">
        <f t="array" ref="O489">_xlfn.IFS(COUNTIF('Survey Data'!J489:P489,"Yes")&gt;1,4,'Survey Data'!P489="Yes",1,'Survey Data'!L489="Yes",2,'Survey Data'!M489="Yes",3,'Survey Data'!J489="Yes",4,'Survey Data'!K489="Yes",4,'Survey Data'!N489="Yes",4)</f>
        <v>#N/A</v>
      </c>
      <c r="P489" t="e">
        <f t="shared" ca="1" si="58"/>
        <v>#N/A</v>
      </c>
      <c r="Q489">
        <f t="shared" ca="1" si="59"/>
        <v>1</v>
      </c>
      <c r="R489" t="b">
        <f t="shared" ca="1" si="60"/>
        <v>1</v>
      </c>
      <c r="S489" t="str">
        <f t="shared" ca="1" si="61"/>
        <v/>
      </c>
      <c r="T489" t="e">
        <f ca="1">_xlfn.XLOOKUP(P489,'Depression Treatment'!A$2:A$33,'Depression Treatment'!I$2:I$33,0)*S489</f>
        <v>#N/A</v>
      </c>
      <c r="U489">
        <f>IF(LEFT('Survey Data'!I489,8)="Employed",1,0)</f>
        <v>0</v>
      </c>
      <c r="V489" s="33" t="e">
        <f ca="1">S489*(U489*(T489*VLOOKUP(N489,'Depression Treatment'!F$38:I$41,3,FALSE)+(1-T489)*VLOOKUP(N489,'Depression Treatment'!F$38:I$41,4,FALSE))+(1-U489)*(T489*VLOOKUP(N489,'Depression Treatment'!F$43:I$46,3,FALSE)+(1-T489)*VLOOKUP(N489,'Depression Treatment'!F$43:I$46,4,FALSE)))</f>
        <v>#VALUE!</v>
      </c>
      <c r="W489" s="33">
        <f t="shared" ca="1" si="62"/>
        <v>0</v>
      </c>
    </row>
    <row r="490" spans="1:23" x14ac:dyDescent="0.3">
      <c r="A490">
        <f t="shared" si="63"/>
        <v>488</v>
      </c>
      <c r="B490" s="15" t="str">
        <f ca="1">_xlfn.XLOOKUP(OFFSET('Survey Data'!$A$2,A490,0),Key!A$2:A$5,Key!B$2:B$5,"")</f>
        <v/>
      </c>
      <c r="C490" s="15">
        <f ca="1">_xlfn.XLOOKUP(OFFSET('Survey Data'!B$2,$A490,0),Key!$D$2:$D$6,Key!$E$2:$E$6,-25)</f>
        <v>-25</v>
      </c>
      <c r="D490" s="15">
        <f ca="1">_xlfn.XLOOKUP(OFFSET('Survey Data'!C$2,$A490,0),Key!$D$2:$D$6,Key!$E$2:$E$6,-25)</f>
        <v>-25</v>
      </c>
      <c r="E490" s="15">
        <f ca="1">_xlfn.XLOOKUP(OFFSET('Survey Data'!D$2,$A490,0),Key!$D$2:$D$6,Key!$E$2:$E$6,-25)</f>
        <v>-25</v>
      </c>
      <c r="F490" s="15">
        <f ca="1">_xlfn.XLOOKUP(OFFSET('Survey Data'!E$2,$A490,0),Key!$D$2:$D$6,Key!$E$2:$E$6,-25)</f>
        <v>-25</v>
      </c>
      <c r="G490" s="15">
        <f ca="1">_xlfn.XLOOKUP(OFFSET('Survey Data'!F$2,$A490,0),Key!$D$2:$D$6,Key!$E$2:$E$6,-25)</f>
        <v>-25</v>
      </c>
      <c r="H490" s="15">
        <f ca="1">_xlfn.XLOOKUP(OFFSET('Survey Data'!G$2,$A490,0),Key!$D$2:$D$6,Key!$E$2:$E$6,-25)</f>
        <v>-25</v>
      </c>
      <c r="I490" s="15">
        <f ca="1">OFFSET('Survey Data'!$H$2,A490,0)</f>
        <v>0</v>
      </c>
      <c r="J490" s="15" t="str">
        <f ca="1">_xlfn.XLOOKUP(OFFSET('Survey Data'!$R$2,A490,0),Key!$G$2:$G$3,Key!$H$2:$H$3,"")</f>
        <v/>
      </c>
      <c r="L490">
        <f t="shared" ca="1" si="56"/>
        <v>-150</v>
      </c>
      <c r="M490">
        <f t="shared" ca="1" si="57"/>
        <v>0</v>
      </c>
      <c r="N490" t="e">
        <f ca="1">VLOOKUP(M490,Key!J$2:K$101,2,FALSE)</f>
        <v>#N/A</v>
      </c>
      <c r="O490" t="e" cm="1">
        <f t="array" ref="O490">_xlfn.IFS(COUNTIF('Survey Data'!J490:P490,"Yes")&gt;1,4,'Survey Data'!P490="Yes",1,'Survey Data'!L490="Yes",2,'Survey Data'!M490="Yes",3,'Survey Data'!J490="Yes",4,'Survey Data'!K490="Yes",4,'Survey Data'!N490="Yes",4)</f>
        <v>#N/A</v>
      </c>
      <c r="P490" t="e">
        <f t="shared" ca="1" si="58"/>
        <v>#N/A</v>
      </c>
      <c r="Q490">
        <f t="shared" ca="1" si="59"/>
        <v>1</v>
      </c>
      <c r="R490" t="b">
        <f t="shared" ca="1" si="60"/>
        <v>1</v>
      </c>
      <c r="S490" t="str">
        <f t="shared" ca="1" si="61"/>
        <v/>
      </c>
      <c r="T490" t="e">
        <f ca="1">_xlfn.XLOOKUP(P490,'Depression Treatment'!A$2:A$33,'Depression Treatment'!I$2:I$33,0)*S490</f>
        <v>#N/A</v>
      </c>
      <c r="U490">
        <f>IF(LEFT('Survey Data'!I490,8)="Employed",1,0)</f>
        <v>0</v>
      </c>
      <c r="V490" s="33" t="e">
        <f ca="1">S490*(U490*(T490*VLOOKUP(N490,'Depression Treatment'!F$38:I$41,3,FALSE)+(1-T490)*VLOOKUP(N490,'Depression Treatment'!F$38:I$41,4,FALSE))+(1-U490)*(T490*VLOOKUP(N490,'Depression Treatment'!F$43:I$46,3,FALSE)+(1-T490)*VLOOKUP(N490,'Depression Treatment'!F$43:I$46,4,FALSE)))</f>
        <v>#VALUE!</v>
      </c>
      <c r="W490" s="33">
        <f t="shared" ca="1" si="62"/>
        <v>0</v>
      </c>
    </row>
    <row r="491" spans="1:23" x14ac:dyDescent="0.3">
      <c r="A491">
        <f t="shared" si="63"/>
        <v>489</v>
      </c>
      <c r="B491" s="15" t="str">
        <f ca="1">_xlfn.XLOOKUP(OFFSET('Survey Data'!$A$2,A491,0),Key!A$2:A$5,Key!B$2:B$5,"")</f>
        <v/>
      </c>
      <c r="C491" s="15">
        <f ca="1">_xlfn.XLOOKUP(OFFSET('Survey Data'!B$2,$A491,0),Key!$D$2:$D$6,Key!$E$2:$E$6,-25)</f>
        <v>-25</v>
      </c>
      <c r="D491" s="15">
        <f ca="1">_xlfn.XLOOKUP(OFFSET('Survey Data'!C$2,$A491,0),Key!$D$2:$D$6,Key!$E$2:$E$6,-25)</f>
        <v>-25</v>
      </c>
      <c r="E491" s="15">
        <f ca="1">_xlfn.XLOOKUP(OFFSET('Survey Data'!D$2,$A491,0),Key!$D$2:$D$6,Key!$E$2:$E$6,-25)</f>
        <v>-25</v>
      </c>
      <c r="F491" s="15">
        <f ca="1">_xlfn.XLOOKUP(OFFSET('Survey Data'!E$2,$A491,0),Key!$D$2:$D$6,Key!$E$2:$E$6,-25)</f>
        <v>-25</v>
      </c>
      <c r="G491" s="15">
        <f ca="1">_xlfn.XLOOKUP(OFFSET('Survey Data'!F$2,$A491,0),Key!$D$2:$D$6,Key!$E$2:$E$6,-25)</f>
        <v>-25</v>
      </c>
      <c r="H491" s="15">
        <f ca="1">_xlfn.XLOOKUP(OFFSET('Survey Data'!G$2,$A491,0),Key!$D$2:$D$6,Key!$E$2:$E$6,-25)</f>
        <v>-25</v>
      </c>
      <c r="I491" s="15">
        <f ca="1">OFFSET('Survey Data'!$H$2,A491,0)</f>
        <v>0</v>
      </c>
      <c r="J491" s="15" t="str">
        <f ca="1">_xlfn.XLOOKUP(OFFSET('Survey Data'!$R$2,A491,0),Key!$G$2:$G$3,Key!$H$2:$H$3,"")</f>
        <v/>
      </c>
      <c r="L491">
        <f t="shared" ca="1" si="56"/>
        <v>-150</v>
      </c>
      <c r="M491">
        <f t="shared" ca="1" si="57"/>
        <v>0</v>
      </c>
      <c r="N491" t="e">
        <f ca="1">VLOOKUP(M491,Key!J$2:K$101,2,FALSE)</f>
        <v>#N/A</v>
      </c>
      <c r="O491" t="e" cm="1">
        <f t="array" ref="O491">_xlfn.IFS(COUNTIF('Survey Data'!J491:P491,"Yes")&gt;1,4,'Survey Data'!P491="Yes",1,'Survey Data'!L491="Yes",2,'Survey Data'!M491="Yes",3,'Survey Data'!J491="Yes",4,'Survey Data'!K491="Yes",4,'Survey Data'!N491="Yes",4)</f>
        <v>#N/A</v>
      </c>
      <c r="P491" t="e">
        <f t="shared" ca="1" si="58"/>
        <v>#N/A</v>
      </c>
      <c r="Q491">
        <f t="shared" ca="1" si="59"/>
        <v>1</v>
      </c>
      <c r="R491" t="b">
        <f t="shared" ca="1" si="60"/>
        <v>1</v>
      </c>
      <c r="S491" t="str">
        <f t="shared" ca="1" si="61"/>
        <v/>
      </c>
      <c r="T491" t="e">
        <f ca="1">_xlfn.XLOOKUP(P491,'Depression Treatment'!A$2:A$33,'Depression Treatment'!I$2:I$33,0)*S491</f>
        <v>#N/A</v>
      </c>
      <c r="U491">
        <f>IF(LEFT('Survey Data'!I491,8)="Employed",1,0)</f>
        <v>0</v>
      </c>
      <c r="V491" s="33" t="e">
        <f ca="1">S491*(U491*(T491*VLOOKUP(N491,'Depression Treatment'!F$38:I$41,3,FALSE)+(1-T491)*VLOOKUP(N491,'Depression Treatment'!F$38:I$41,4,FALSE))+(1-U491)*(T491*VLOOKUP(N491,'Depression Treatment'!F$43:I$46,3,FALSE)+(1-T491)*VLOOKUP(N491,'Depression Treatment'!F$43:I$46,4,FALSE)))</f>
        <v>#VALUE!</v>
      </c>
      <c r="W491" s="33">
        <f t="shared" ca="1" si="62"/>
        <v>0</v>
      </c>
    </row>
    <row r="492" spans="1:23" x14ac:dyDescent="0.3">
      <c r="A492">
        <f t="shared" si="63"/>
        <v>490</v>
      </c>
      <c r="B492" s="15" t="str">
        <f ca="1">_xlfn.XLOOKUP(OFFSET('Survey Data'!$A$2,A492,0),Key!A$2:A$5,Key!B$2:B$5,"")</f>
        <v/>
      </c>
      <c r="C492" s="15">
        <f ca="1">_xlfn.XLOOKUP(OFFSET('Survey Data'!B$2,$A492,0),Key!$D$2:$D$6,Key!$E$2:$E$6,-25)</f>
        <v>-25</v>
      </c>
      <c r="D492" s="15">
        <f ca="1">_xlfn.XLOOKUP(OFFSET('Survey Data'!C$2,$A492,0),Key!$D$2:$D$6,Key!$E$2:$E$6,-25)</f>
        <v>-25</v>
      </c>
      <c r="E492" s="15">
        <f ca="1">_xlfn.XLOOKUP(OFFSET('Survey Data'!D$2,$A492,0),Key!$D$2:$D$6,Key!$E$2:$E$6,-25)</f>
        <v>-25</v>
      </c>
      <c r="F492" s="15">
        <f ca="1">_xlfn.XLOOKUP(OFFSET('Survey Data'!E$2,$A492,0),Key!$D$2:$D$6,Key!$E$2:$E$6,-25)</f>
        <v>-25</v>
      </c>
      <c r="G492" s="15">
        <f ca="1">_xlfn.XLOOKUP(OFFSET('Survey Data'!F$2,$A492,0),Key!$D$2:$D$6,Key!$E$2:$E$6,-25)</f>
        <v>-25</v>
      </c>
      <c r="H492" s="15">
        <f ca="1">_xlfn.XLOOKUP(OFFSET('Survey Data'!G$2,$A492,0),Key!$D$2:$D$6,Key!$E$2:$E$6,-25)</f>
        <v>-25</v>
      </c>
      <c r="I492" s="15">
        <f ca="1">OFFSET('Survey Data'!$H$2,A492,0)</f>
        <v>0</v>
      </c>
      <c r="J492" s="15" t="str">
        <f ca="1">_xlfn.XLOOKUP(OFFSET('Survey Data'!$R$2,A492,0),Key!$G$2:$G$3,Key!$H$2:$H$3,"")</f>
        <v/>
      </c>
      <c r="L492">
        <f t="shared" ca="1" si="56"/>
        <v>-150</v>
      </c>
      <c r="M492">
        <f t="shared" ca="1" si="57"/>
        <v>0</v>
      </c>
      <c r="N492" t="e">
        <f ca="1">VLOOKUP(M492,Key!J$2:K$101,2,FALSE)</f>
        <v>#N/A</v>
      </c>
      <c r="O492" t="e" cm="1">
        <f t="array" ref="O492">_xlfn.IFS(COUNTIF('Survey Data'!J492:P492,"Yes")&gt;1,4,'Survey Data'!P492="Yes",1,'Survey Data'!L492="Yes",2,'Survey Data'!M492="Yes",3,'Survey Data'!J492="Yes",4,'Survey Data'!K492="Yes",4,'Survey Data'!N492="Yes",4)</f>
        <v>#N/A</v>
      </c>
      <c r="P492" t="e">
        <f t="shared" ca="1" si="58"/>
        <v>#N/A</v>
      </c>
      <c r="Q492">
        <f t="shared" ca="1" si="59"/>
        <v>1</v>
      </c>
      <c r="R492" t="b">
        <f t="shared" ca="1" si="60"/>
        <v>1</v>
      </c>
      <c r="S492" t="str">
        <f t="shared" ca="1" si="61"/>
        <v/>
      </c>
      <c r="T492" t="e">
        <f ca="1">_xlfn.XLOOKUP(P492,'Depression Treatment'!A$2:A$33,'Depression Treatment'!I$2:I$33,0)*S492</f>
        <v>#N/A</v>
      </c>
      <c r="U492">
        <f>IF(LEFT('Survey Data'!I492,8)="Employed",1,0)</f>
        <v>0</v>
      </c>
      <c r="V492" s="33" t="e">
        <f ca="1">S492*(U492*(T492*VLOOKUP(N492,'Depression Treatment'!F$38:I$41,3,FALSE)+(1-T492)*VLOOKUP(N492,'Depression Treatment'!F$38:I$41,4,FALSE))+(1-U492)*(T492*VLOOKUP(N492,'Depression Treatment'!F$43:I$46,3,FALSE)+(1-T492)*VLOOKUP(N492,'Depression Treatment'!F$43:I$46,4,FALSE)))</f>
        <v>#VALUE!</v>
      </c>
      <c r="W492" s="33">
        <f t="shared" ca="1" si="62"/>
        <v>0</v>
      </c>
    </row>
    <row r="493" spans="1:23" x14ac:dyDescent="0.3">
      <c r="A493">
        <f t="shared" si="63"/>
        <v>491</v>
      </c>
      <c r="B493" s="15" t="str">
        <f ca="1">_xlfn.XLOOKUP(OFFSET('Survey Data'!$A$2,A493,0),Key!A$2:A$5,Key!B$2:B$5,"")</f>
        <v/>
      </c>
      <c r="C493" s="15">
        <f ca="1">_xlfn.XLOOKUP(OFFSET('Survey Data'!B$2,$A493,0),Key!$D$2:$D$6,Key!$E$2:$E$6,-25)</f>
        <v>-25</v>
      </c>
      <c r="D493" s="15">
        <f ca="1">_xlfn.XLOOKUP(OFFSET('Survey Data'!C$2,$A493,0),Key!$D$2:$D$6,Key!$E$2:$E$6,-25)</f>
        <v>-25</v>
      </c>
      <c r="E493" s="15">
        <f ca="1">_xlfn.XLOOKUP(OFFSET('Survey Data'!D$2,$A493,0),Key!$D$2:$D$6,Key!$E$2:$E$6,-25)</f>
        <v>-25</v>
      </c>
      <c r="F493" s="15">
        <f ca="1">_xlfn.XLOOKUP(OFFSET('Survey Data'!E$2,$A493,0),Key!$D$2:$D$6,Key!$E$2:$E$6,-25)</f>
        <v>-25</v>
      </c>
      <c r="G493" s="15">
        <f ca="1">_xlfn.XLOOKUP(OFFSET('Survey Data'!F$2,$A493,0),Key!$D$2:$D$6,Key!$E$2:$E$6,-25)</f>
        <v>-25</v>
      </c>
      <c r="H493" s="15">
        <f ca="1">_xlfn.XLOOKUP(OFFSET('Survey Data'!G$2,$A493,0),Key!$D$2:$D$6,Key!$E$2:$E$6,-25)</f>
        <v>-25</v>
      </c>
      <c r="I493" s="15">
        <f ca="1">OFFSET('Survey Data'!$H$2,A493,0)</f>
        <v>0</v>
      </c>
      <c r="J493" s="15" t="str">
        <f ca="1">_xlfn.XLOOKUP(OFFSET('Survey Data'!$R$2,A493,0),Key!$G$2:$G$3,Key!$H$2:$H$3,"")</f>
        <v/>
      </c>
      <c r="L493">
        <f t="shared" ca="1" si="56"/>
        <v>-150</v>
      </c>
      <c r="M493">
        <f t="shared" ca="1" si="57"/>
        <v>0</v>
      </c>
      <c r="N493" t="e">
        <f ca="1">VLOOKUP(M493,Key!J$2:K$101,2,FALSE)</f>
        <v>#N/A</v>
      </c>
      <c r="O493" t="e" cm="1">
        <f t="array" ref="O493">_xlfn.IFS(COUNTIF('Survey Data'!J493:P493,"Yes")&gt;1,4,'Survey Data'!P493="Yes",1,'Survey Data'!L493="Yes",2,'Survey Data'!M493="Yes",3,'Survey Data'!J493="Yes",4,'Survey Data'!K493="Yes",4,'Survey Data'!N493="Yes",4)</f>
        <v>#N/A</v>
      </c>
      <c r="P493" t="e">
        <f t="shared" ca="1" si="58"/>
        <v>#N/A</v>
      </c>
      <c r="Q493">
        <f t="shared" ca="1" si="59"/>
        <v>1</v>
      </c>
      <c r="R493" t="b">
        <f t="shared" ca="1" si="60"/>
        <v>1</v>
      </c>
      <c r="S493" t="str">
        <f t="shared" ca="1" si="61"/>
        <v/>
      </c>
      <c r="T493" t="e">
        <f ca="1">_xlfn.XLOOKUP(P493,'Depression Treatment'!A$2:A$33,'Depression Treatment'!I$2:I$33,0)*S493</f>
        <v>#N/A</v>
      </c>
      <c r="U493">
        <f>IF(LEFT('Survey Data'!I493,8)="Employed",1,0)</f>
        <v>0</v>
      </c>
      <c r="V493" s="33" t="e">
        <f ca="1">S493*(U493*(T493*VLOOKUP(N493,'Depression Treatment'!F$38:I$41,3,FALSE)+(1-T493)*VLOOKUP(N493,'Depression Treatment'!F$38:I$41,4,FALSE))+(1-U493)*(T493*VLOOKUP(N493,'Depression Treatment'!F$43:I$46,3,FALSE)+(1-T493)*VLOOKUP(N493,'Depression Treatment'!F$43:I$46,4,FALSE)))</f>
        <v>#VALUE!</v>
      </c>
      <c r="W493" s="33">
        <f t="shared" ca="1" si="62"/>
        <v>0</v>
      </c>
    </row>
    <row r="494" spans="1:23" x14ac:dyDescent="0.3">
      <c r="A494">
        <f t="shared" si="63"/>
        <v>492</v>
      </c>
      <c r="B494" s="15" t="str">
        <f ca="1">_xlfn.XLOOKUP(OFFSET('Survey Data'!$A$2,A494,0),Key!A$2:A$5,Key!B$2:B$5,"")</f>
        <v/>
      </c>
      <c r="C494" s="15">
        <f ca="1">_xlfn.XLOOKUP(OFFSET('Survey Data'!B$2,$A494,0),Key!$D$2:$D$6,Key!$E$2:$E$6,-25)</f>
        <v>-25</v>
      </c>
      <c r="D494" s="15">
        <f ca="1">_xlfn.XLOOKUP(OFFSET('Survey Data'!C$2,$A494,0),Key!$D$2:$D$6,Key!$E$2:$E$6,-25)</f>
        <v>-25</v>
      </c>
      <c r="E494" s="15">
        <f ca="1">_xlfn.XLOOKUP(OFFSET('Survey Data'!D$2,$A494,0),Key!$D$2:$D$6,Key!$E$2:$E$6,-25)</f>
        <v>-25</v>
      </c>
      <c r="F494" s="15">
        <f ca="1">_xlfn.XLOOKUP(OFFSET('Survey Data'!E$2,$A494,0),Key!$D$2:$D$6,Key!$E$2:$E$6,-25)</f>
        <v>-25</v>
      </c>
      <c r="G494" s="15">
        <f ca="1">_xlfn.XLOOKUP(OFFSET('Survey Data'!F$2,$A494,0),Key!$D$2:$D$6,Key!$E$2:$E$6,-25)</f>
        <v>-25</v>
      </c>
      <c r="H494" s="15">
        <f ca="1">_xlfn.XLOOKUP(OFFSET('Survey Data'!G$2,$A494,0),Key!$D$2:$D$6,Key!$E$2:$E$6,-25)</f>
        <v>-25</v>
      </c>
      <c r="I494" s="15">
        <f ca="1">OFFSET('Survey Data'!$H$2,A494,0)</f>
        <v>0</v>
      </c>
      <c r="J494" s="15" t="str">
        <f ca="1">_xlfn.XLOOKUP(OFFSET('Survey Data'!$R$2,A494,0),Key!$G$2:$G$3,Key!$H$2:$H$3,"")</f>
        <v/>
      </c>
      <c r="L494">
        <f t="shared" ca="1" si="56"/>
        <v>-150</v>
      </c>
      <c r="M494">
        <f t="shared" ca="1" si="57"/>
        <v>0</v>
      </c>
      <c r="N494" t="e">
        <f ca="1">VLOOKUP(M494,Key!J$2:K$101,2,FALSE)</f>
        <v>#N/A</v>
      </c>
      <c r="O494" t="e" cm="1">
        <f t="array" ref="O494">_xlfn.IFS(COUNTIF('Survey Data'!J494:P494,"Yes")&gt;1,4,'Survey Data'!P494="Yes",1,'Survey Data'!L494="Yes",2,'Survey Data'!M494="Yes",3,'Survey Data'!J494="Yes",4,'Survey Data'!K494="Yes",4,'Survey Data'!N494="Yes",4)</f>
        <v>#N/A</v>
      </c>
      <c r="P494" t="e">
        <f t="shared" ca="1" si="58"/>
        <v>#N/A</v>
      </c>
      <c r="Q494">
        <f t="shared" ca="1" si="59"/>
        <v>1</v>
      </c>
      <c r="R494" t="b">
        <f t="shared" ca="1" si="60"/>
        <v>1</v>
      </c>
      <c r="S494" t="str">
        <f t="shared" ca="1" si="61"/>
        <v/>
      </c>
      <c r="T494" t="e">
        <f ca="1">_xlfn.XLOOKUP(P494,'Depression Treatment'!A$2:A$33,'Depression Treatment'!I$2:I$33,0)*S494</f>
        <v>#N/A</v>
      </c>
      <c r="U494">
        <f>IF(LEFT('Survey Data'!I494,8)="Employed",1,0)</f>
        <v>0</v>
      </c>
      <c r="V494" s="33" t="e">
        <f ca="1">S494*(U494*(T494*VLOOKUP(N494,'Depression Treatment'!F$38:I$41,3,FALSE)+(1-T494)*VLOOKUP(N494,'Depression Treatment'!F$38:I$41,4,FALSE))+(1-U494)*(T494*VLOOKUP(N494,'Depression Treatment'!F$43:I$46,3,FALSE)+(1-T494)*VLOOKUP(N494,'Depression Treatment'!F$43:I$46,4,FALSE)))</f>
        <v>#VALUE!</v>
      </c>
      <c r="W494" s="33">
        <f t="shared" ca="1" si="62"/>
        <v>0</v>
      </c>
    </row>
    <row r="495" spans="1:23" x14ac:dyDescent="0.3">
      <c r="A495">
        <f t="shared" si="63"/>
        <v>493</v>
      </c>
      <c r="B495" s="15" t="str">
        <f ca="1">_xlfn.XLOOKUP(OFFSET('Survey Data'!$A$2,A495,0),Key!A$2:A$5,Key!B$2:B$5,"")</f>
        <v/>
      </c>
      <c r="C495" s="15">
        <f ca="1">_xlfn.XLOOKUP(OFFSET('Survey Data'!B$2,$A495,0),Key!$D$2:$D$6,Key!$E$2:$E$6,-25)</f>
        <v>-25</v>
      </c>
      <c r="D495" s="15">
        <f ca="1">_xlfn.XLOOKUP(OFFSET('Survey Data'!C$2,$A495,0),Key!$D$2:$D$6,Key!$E$2:$E$6,-25)</f>
        <v>-25</v>
      </c>
      <c r="E495" s="15">
        <f ca="1">_xlfn.XLOOKUP(OFFSET('Survey Data'!D$2,$A495,0),Key!$D$2:$D$6,Key!$E$2:$E$6,-25)</f>
        <v>-25</v>
      </c>
      <c r="F495" s="15">
        <f ca="1">_xlfn.XLOOKUP(OFFSET('Survey Data'!E$2,$A495,0),Key!$D$2:$D$6,Key!$E$2:$E$6,-25)</f>
        <v>-25</v>
      </c>
      <c r="G495" s="15">
        <f ca="1">_xlfn.XLOOKUP(OFFSET('Survey Data'!F$2,$A495,0),Key!$D$2:$D$6,Key!$E$2:$E$6,-25)</f>
        <v>-25</v>
      </c>
      <c r="H495" s="15">
        <f ca="1">_xlfn.XLOOKUP(OFFSET('Survey Data'!G$2,$A495,0),Key!$D$2:$D$6,Key!$E$2:$E$6,-25)</f>
        <v>-25</v>
      </c>
      <c r="I495" s="15">
        <f ca="1">OFFSET('Survey Data'!$H$2,A495,0)</f>
        <v>0</v>
      </c>
      <c r="J495" s="15" t="str">
        <f ca="1">_xlfn.XLOOKUP(OFFSET('Survey Data'!$R$2,A495,0),Key!$G$2:$G$3,Key!$H$2:$H$3,"")</f>
        <v/>
      </c>
      <c r="L495">
        <f t="shared" ca="1" si="56"/>
        <v>-150</v>
      </c>
      <c r="M495">
        <f t="shared" ca="1" si="57"/>
        <v>0</v>
      </c>
      <c r="N495" t="e">
        <f ca="1">VLOOKUP(M495,Key!J$2:K$101,2,FALSE)</f>
        <v>#N/A</v>
      </c>
      <c r="O495" t="e" cm="1">
        <f t="array" ref="O495">_xlfn.IFS(COUNTIF('Survey Data'!J495:P495,"Yes")&gt;1,4,'Survey Data'!P495="Yes",1,'Survey Data'!L495="Yes",2,'Survey Data'!M495="Yes",3,'Survey Data'!J495="Yes",4,'Survey Data'!K495="Yes",4,'Survey Data'!N495="Yes",4)</f>
        <v>#N/A</v>
      </c>
      <c r="P495" t="e">
        <f t="shared" ca="1" si="58"/>
        <v>#N/A</v>
      </c>
      <c r="Q495">
        <f t="shared" ca="1" si="59"/>
        <v>1</v>
      </c>
      <c r="R495" t="b">
        <f t="shared" ca="1" si="60"/>
        <v>1</v>
      </c>
      <c r="S495" t="str">
        <f t="shared" ca="1" si="61"/>
        <v/>
      </c>
      <c r="T495" t="e">
        <f ca="1">_xlfn.XLOOKUP(P495,'Depression Treatment'!A$2:A$33,'Depression Treatment'!I$2:I$33,0)*S495</f>
        <v>#N/A</v>
      </c>
      <c r="U495">
        <f>IF(LEFT('Survey Data'!I495,8)="Employed",1,0)</f>
        <v>0</v>
      </c>
      <c r="V495" s="33" t="e">
        <f ca="1">S495*(U495*(T495*VLOOKUP(N495,'Depression Treatment'!F$38:I$41,3,FALSE)+(1-T495)*VLOOKUP(N495,'Depression Treatment'!F$38:I$41,4,FALSE))+(1-U495)*(T495*VLOOKUP(N495,'Depression Treatment'!F$43:I$46,3,FALSE)+(1-T495)*VLOOKUP(N495,'Depression Treatment'!F$43:I$46,4,FALSE)))</f>
        <v>#VALUE!</v>
      </c>
      <c r="W495" s="33">
        <f t="shared" ca="1" si="62"/>
        <v>0</v>
      </c>
    </row>
    <row r="496" spans="1:23" x14ac:dyDescent="0.3">
      <c r="A496">
        <f t="shared" si="63"/>
        <v>494</v>
      </c>
      <c r="B496" s="15" t="str">
        <f ca="1">_xlfn.XLOOKUP(OFFSET('Survey Data'!$A$2,A496,0),Key!A$2:A$5,Key!B$2:B$5,"")</f>
        <v/>
      </c>
      <c r="C496" s="15">
        <f ca="1">_xlfn.XLOOKUP(OFFSET('Survey Data'!B$2,$A496,0),Key!$D$2:$D$6,Key!$E$2:$E$6,-25)</f>
        <v>-25</v>
      </c>
      <c r="D496" s="15">
        <f ca="1">_xlfn.XLOOKUP(OFFSET('Survey Data'!C$2,$A496,0),Key!$D$2:$D$6,Key!$E$2:$E$6,-25)</f>
        <v>-25</v>
      </c>
      <c r="E496" s="15">
        <f ca="1">_xlfn.XLOOKUP(OFFSET('Survey Data'!D$2,$A496,0),Key!$D$2:$D$6,Key!$E$2:$E$6,-25)</f>
        <v>-25</v>
      </c>
      <c r="F496" s="15">
        <f ca="1">_xlfn.XLOOKUP(OFFSET('Survey Data'!E$2,$A496,0),Key!$D$2:$D$6,Key!$E$2:$E$6,-25)</f>
        <v>-25</v>
      </c>
      <c r="G496" s="15">
        <f ca="1">_xlfn.XLOOKUP(OFFSET('Survey Data'!F$2,$A496,0),Key!$D$2:$D$6,Key!$E$2:$E$6,-25)</f>
        <v>-25</v>
      </c>
      <c r="H496" s="15">
        <f ca="1">_xlfn.XLOOKUP(OFFSET('Survey Data'!G$2,$A496,0),Key!$D$2:$D$6,Key!$E$2:$E$6,-25)</f>
        <v>-25</v>
      </c>
      <c r="I496" s="15">
        <f ca="1">OFFSET('Survey Data'!$H$2,A496,0)</f>
        <v>0</v>
      </c>
      <c r="J496" s="15" t="str">
        <f ca="1">_xlfn.XLOOKUP(OFFSET('Survey Data'!$R$2,A496,0),Key!$G$2:$G$3,Key!$H$2:$H$3,"")</f>
        <v/>
      </c>
      <c r="L496">
        <f t="shared" ca="1" si="56"/>
        <v>-150</v>
      </c>
      <c r="M496">
        <f t="shared" ca="1" si="57"/>
        <v>0</v>
      </c>
      <c r="N496" t="e">
        <f ca="1">VLOOKUP(M496,Key!J$2:K$101,2,FALSE)</f>
        <v>#N/A</v>
      </c>
      <c r="O496" t="e" cm="1">
        <f t="array" ref="O496">_xlfn.IFS(COUNTIF('Survey Data'!J496:P496,"Yes")&gt;1,4,'Survey Data'!P496="Yes",1,'Survey Data'!L496="Yes",2,'Survey Data'!M496="Yes",3,'Survey Data'!J496="Yes",4,'Survey Data'!K496="Yes",4,'Survey Data'!N496="Yes",4)</f>
        <v>#N/A</v>
      </c>
      <c r="P496" t="e">
        <f t="shared" ca="1" si="58"/>
        <v>#N/A</v>
      </c>
      <c r="Q496">
        <f t="shared" ca="1" si="59"/>
        <v>1</v>
      </c>
      <c r="R496" t="b">
        <f t="shared" ca="1" si="60"/>
        <v>1</v>
      </c>
      <c r="S496" t="str">
        <f t="shared" ca="1" si="61"/>
        <v/>
      </c>
      <c r="T496" t="e">
        <f ca="1">_xlfn.XLOOKUP(P496,'Depression Treatment'!A$2:A$33,'Depression Treatment'!I$2:I$33,0)*S496</f>
        <v>#N/A</v>
      </c>
      <c r="U496">
        <f>IF(LEFT('Survey Data'!I496,8)="Employed",1,0)</f>
        <v>0</v>
      </c>
      <c r="V496" s="33" t="e">
        <f ca="1">S496*(U496*(T496*VLOOKUP(N496,'Depression Treatment'!F$38:I$41,3,FALSE)+(1-T496)*VLOOKUP(N496,'Depression Treatment'!F$38:I$41,4,FALSE))+(1-U496)*(T496*VLOOKUP(N496,'Depression Treatment'!F$43:I$46,3,FALSE)+(1-T496)*VLOOKUP(N496,'Depression Treatment'!F$43:I$46,4,FALSE)))</f>
        <v>#VALUE!</v>
      </c>
      <c r="W496" s="33">
        <f t="shared" ca="1" si="62"/>
        <v>0</v>
      </c>
    </row>
    <row r="497" spans="1:23" x14ac:dyDescent="0.3">
      <c r="A497">
        <f t="shared" si="63"/>
        <v>495</v>
      </c>
      <c r="B497" s="15" t="str">
        <f ca="1">_xlfn.XLOOKUP(OFFSET('Survey Data'!$A$2,A497,0),Key!A$2:A$5,Key!B$2:B$5,"")</f>
        <v/>
      </c>
      <c r="C497" s="15">
        <f ca="1">_xlfn.XLOOKUP(OFFSET('Survey Data'!B$2,$A497,0),Key!$D$2:$D$6,Key!$E$2:$E$6,-25)</f>
        <v>-25</v>
      </c>
      <c r="D497" s="15">
        <f ca="1">_xlfn.XLOOKUP(OFFSET('Survey Data'!C$2,$A497,0),Key!$D$2:$D$6,Key!$E$2:$E$6,-25)</f>
        <v>-25</v>
      </c>
      <c r="E497" s="15">
        <f ca="1">_xlfn.XLOOKUP(OFFSET('Survey Data'!D$2,$A497,0),Key!$D$2:$D$6,Key!$E$2:$E$6,-25)</f>
        <v>-25</v>
      </c>
      <c r="F497" s="15">
        <f ca="1">_xlfn.XLOOKUP(OFFSET('Survey Data'!E$2,$A497,0),Key!$D$2:$D$6,Key!$E$2:$E$6,-25)</f>
        <v>-25</v>
      </c>
      <c r="G497" s="15">
        <f ca="1">_xlfn.XLOOKUP(OFFSET('Survey Data'!F$2,$A497,0),Key!$D$2:$D$6,Key!$E$2:$E$6,-25)</f>
        <v>-25</v>
      </c>
      <c r="H497" s="15">
        <f ca="1">_xlfn.XLOOKUP(OFFSET('Survey Data'!G$2,$A497,0),Key!$D$2:$D$6,Key!$E$2:$E$6,-25)</f>
        <v>-25</v>
      </c>
      <c r="I497" s="15">
        <f ca="1">OFFSET('Survey Data'!$H$2,A497,0)</f>
        <v>0</v>
      </c>
      <c r="J497" s="15" t="str">
        <f ca="1">_xlfn.XLOOKUP(OFFSET('Survey Data'!$R$2,A497,0),Key!$G$2:$G$3,Key!$H$2:$H$3,"")</f>
        <v/>
      </c>
      <c r="L497">
        <f t="shared" ca="1" si="56"/>
        <v>-150</v>
      </c>
      <c r="M497">
        <f t="shared" ca="1" si="57"/>
        <v>0</v>
      </c>
      <c r="N497" t="e">
        <f ca="1">VLOOKUP(M497,Key!J$2:K$101,2,FALSE)</f>
        <v>#N/A</v>
      </c>
      <c r="O497" t="e" cm="1">
        <f t="array" ref="O497">_xlfn.IFS(COUNTIF('Survey Data'!J497:P497,"Yes")&gt;1,4,'Survey Data'!P497="Yes",1,'Survey Data'!L497="Yes",2,'Survey Data'!M497="Yes",3,'Survey Data'!J497="Yes",4,'Survey Data'!K497="Yes",4,'Survey Data'!N497="Yes",4)</f>
        <v>#N/A</v>
      </c>
      <c r="P497" t="e">
        <f t="shared" ca="1" si="58"/>
        <v>#N/A</v>
      </c>
      <c r="Q497">
        <f t="shared" ca="1" si="59"/>
        <v>1</v>
      </c>
      <c r="R497" t="b">
        <f t="shared" ca="1" si="60"/>
        <v>1</v>
      </c>
      <c r="S497" t="str">
        <f t="shared" ca="1" si="61"/>
        <v/>
      </c>
      <c r="T497" t="e">
        <f ca="1">_xlfn.XLOOKUP(P497,'Depression Treatment'!A$2:A$33,'Depression Treatment'!I$2:I$33,0)*S497</f>
        <v>#N/A</v>
      </c>
      <c r="U497">
        <f>IF(LEFT('Survey Data'!I497,8)="Employed",1,0)</f>
        <v>0</v>
      </c>
      <c r="V497" s="33" t="e">
        <f ca="1">S497*(U497*(T497*VLOOKUP(N497,'Depression Treatment'!F$38:I$41,3,FALSE)+(1-T497)*VLOOKUP(N497,'Depression Treatment'!F$38:I$41,4,FALSE))+(1-U497)*(T497*VLOOKUP(N497,'Depression Treatment'!F$43:I$46,3,FALSE)+(1-T497)*VLOOKUP(N497,'Depression Treatment'!F$43:I$46,4,FALSE)))</f>
        <v>#VALUE!</v>
      </c>
      <c r="W497" s="33">
        <f t="shared" ca="1" si="62"/>
        <v>0</v>
      </c>
    </row>
    <row r="498" spans="1:23" x14ac:dyDescent="0.3">
      <c r="A498">
        <f t="shared" si="63"/>
        <v>496</v>
      </c>
      <c r="B498" s="15" t="str">
        <f ca="1">_xlfn.XLOOKUP(OFFSET('Survey Data'!$A$2,A498,0),Key!A$2:A$5,Key!B$2:B$5,"")</f>
        <v/>
      </c>
      <c r="C498" s="15">
        <f ca="1">_xlfn.XLOOKUP(OFFSET('Survey Data'!B$2,$A498,0),Key!$D$2:$D$6,Key!$E$2:$E$6,-25)</f>
        <v>-25</v>
      </c>
      <c r="D498" s="15">
        <f ca="1">_xlfn.XLOOKUP(OFFSET('Survey Data'!C$2,$A498,0),Key!$D$2:$D$6,Key!$E$2:$E$6,-25)</f>
        <v>-25</v>
      </c>
      <c r="E498" s="15">
        <f ca="1">_xlfn.XLOOKUP(OFFSET('Survey Data'!D$2,$A498,0),Key!$D$2:$D$6,Key!$E$2:$E$6,-25)</f>
        <v>-25</v>
      </c>
      <c r="F498" s="15">
        <f ca="1">_xlfn.XLOOKUP(OFFSET('Survey Data'!E$2,$A498,0),Key!$D$2:$D$6,Key!$E$2:$E$6,-25)</f>
        <v>-25</v>
      </c>
      <c r="G498" s="15">
        <f ca="1">_xlfn.XLOOKUP(OFFSET('Survey Data'!F$2,$A498,0),Key!$D$2:$D$6,Key!$E$2:$E$6,-25)</f>
        <v>-25</v>
      </c>
      <c r="H498" s="15">
        <f ca="1">_xlfn.XLOOKUP(OFFSET('Survey Data'!G$2,$A498,0),Key!$D$2:$D$6,Key!$E$2:$E$6,-25)</f>
        <v>-25</v>
      </c>
      <c r="I498" s="15">
        <f ca="1">OFFSET('Survey Data'!$H$2,A498,0)</f>
        <v>0</v>
      </c>
      <c r="J498" s="15" t="str">
        <f ca="1">_xlfn.XLOOKUP(OFFSET('Survey Data'!$R$2,A498,0),Key!$G$2:$G$3,Key!$H$2:$H$3,"")</f>
        <v/>
      </c>
      <c r="L498">
        <f t="shared" ca="1" si="56"/>
        <v>-150</v>
      </c>
      <c r="M498">
        <f t="shared" ca="1" si="57"/>
        <v>0</v>
      </c>
      <c r="N498" t="e">
        <f ca="1">VLOOKUP(M498,Key!J$2:K$101,2,FALSE)</f>
        <v>#N/A</v>
      </c>
      <c r="O498" t="e" cm="1">
        <f t="array" ref="O498">_xlfn.IFS(COUNTIF('Survey Data'!J498:P498,"Yes")&gt;1,4,'Survey Data'!P498="Yes",1,'Survey Data'!L498="Yes",2,'Survey Data'!M498="Yes",3,'Survey Data'!J498="Yes",4,'Survey Data'!K498="Yes",4,'Survey Data'!N498="Yes",4)</f>
        <v>#N/A</v>
      </c>
      <c r="P498" t="e">
        <f t="shared" ca="1" si="58"/>
        <v>#N/A</v>
      </c>
      <c r="Q498">
        <f t="shared" ca="1" si="59"/>
        <v>1</v>
      </c>
      <c r="R498" t="b">
        <f t="shared" ca="1" si="60"/>
        <v>1</v>
      </c>
      <c r="S498" t="str">
        <f t="shared" ca="1" si="61"/>
        <v/>
      </c>
      <c r="T498" t="e">
        <f ca="1">_xlfn.XLOOKUP(P498,'Depression Treatment'!A$2:A$33,'Depression Treatment'!I$2:I$33,0)*S498</f>
        <v>#N/A</v>
      </c>
      <c r="U498">
        <f>IF(LEFT('Survey Data'!I498,8)="Employed",1,0)</f>
        <v>0</v>
      </c>
      <c r="V498" s="33" t="e">
        <f ca="1">S498*(U498*(T498*VLOOKUP(N498,'Depression Treatment'!F$38:I$41,3,FALSE)+(1-T498)*VLOOKUP(N498,'Depression Treatment'!F$38:I$41,4,FALSE))+(1-U498)*(T498*VLOOKUP(N498,'Depression Treatment'!F$43:I$46,3,FALSE)+(1-T498)*VLOOKUP(N498,'Depression Treatment'!F$43:I$46,4,FALSE)))</f>
        <v>#VALUE!</v>
      </c>
      <c r="W498" s="33">
        <f t="shared" ca="1" si="62"/>
        <v>0</v>
      </c>
    </row>
    <row r="499" spans="1:23" x14ac:dyDescent="0.3">
      <c r="A499">
        <f t="shared" si="63"/>
        <v>497</v>
      </c>
      <c r="B499" s="15" t="str">
        <f ca="1">_xlfn.XLOOKUP(OFFSET('Survey Data'!$A$2,A499,0),Key!A$2:A$5,Key!B$2:B$5,"")</f>
        <v/>
      </c>
      <c r="C499" s="15">
        <f ca="1">_xlfn.XLOOKUP(OFFSET('Survey Data'!B$2,$A499,0),Key!$D$2:$D$6,Key!$E$2:$E$6,-25)</f>
        <v>-25</v>
      </c>
      <c r="D499" s="15">
        <f ca="1">_xlfn.XLOOKUP(OFFSET('Survey Data'!C$2,$A499,0),Key!$D$2:$D$6,Key!$E$2:$E$6,-25)</f>
        <v>-25</v>
      </c>
      <c r="E499" s="15">
        <f ca="1">_xlfn.XLOOKUP(OFFSET('Survey Data'!D$2,$A499,0),Key!$D$2:$D$6,Key!$E$2:$E$6,-25)</f>
        <v>-25</v>
      </c>
      <c r="F499" s="15">
        <f ca="1">_xlfn.XLOOKUP(OFFSET('Survey Data'!E$2,$A499,0),Key!$D$2:$D$6,Key!$E$2:$E$6,-25)</f>
        <v>-25</v>
      </c>
      <c r="G499" s="15">
        <f ca="1">_xlfn.XLOOKUP(OFFSET('Survey Data'!F$2,$A499,0),Key!$D$2:$D$6,Key!$E$2:$E$6,-25)</f>
        <v>-25</v>
      </c>
      <c r="H499" s="15">
        <f ca="1">_xlfn.XLOOKUP(OFFSET('Survey Data'!G$2,$A499,0),Key!$D$2:$D$6,Key!$E$2:$E$6,-25)</f>
        <v>-25</v>
      </c>
      <c r="I499" s="15">
        <f ca="1">OFFSET('Survey Data'!$H$2,A499,0)</f>
        <v>0</v>
      </c>
      <c r="J499" s="15" t="str">
        <f ca="1">_xlfn.XLOOKUP(OFFSET('Survey Data'!$R$2,A499,0),Key!$G$2:$G$3,Key!$H$2:$H$3,"")</f>
        <v/>
      </c>
      <c r="L499">
        <f t="shared" ca="1" si="56"/>
        <v>-150</v>
      </c>
      <c r="M499">
        <f t="shared" ca="1" si="57"/>
        <v>0</v>
      </c>
      <c r="N499" t="e">
        <f ca="1">VLOOKUP(M499,Key!J$2:K$101,2,FALSE)</f>
        <v>#N/A</v>
      </c>
      <c r="O499" t="e" cm="1">
        <f t="array" ref="O499">_xlfn.IFS(COUNTIF('Survey Data'!J499:P499,"Yes")&gt;1,4,'Survey Data'!P499="Yes",1,'Survey Data'!L499="Yes",2,'Survey Data'!M499="Yes",3,'Survey Data'!J499="Yes",4,'Survey Data'!K499="Yes",4,'Survey Data'!N499="Yes",4)</f>
        <v>#N/A</v>
      </c>
      <c r="P499" t="e">
        <f t="shared" ca="1" si="58"/>
        <v>#N/A</v>
      </c>
      <c r="Q499">
        <f t="shared" ca="1" si="59"/>
        <v>1</v>
      </c>
      <c r="R499" t="b">
        <f t="shared" ca="1" si="60"/>
        <v>1</v>
      </c>
      <c r="S499" t="str">
        <f t="shared" ca="1" si="61"/>
        <v/>
      </c>
      <c r="T499" t="e">
        <f ca="1">_xlfn.XLOOKUP(P499,'Depression Treatment'!A$2:A$33,'Depression Treatment'!I$2:I$33,0)*S499</f>
        <v>#N/A</v>
      </c>
      <c r="U499">
        <f>IF(LEFT('Survey Data'!I499,8)="Employed",1,0)</f>
        <v>0</v>
      </c>
      <c r="V499" s="33" t="e">
        <f ca="1">S499*(U499*(T499*VLOOKUP(N499,'Depression Treatment'!F$38:I$41,3,FALSE)+(1-T499)*VLOOKUP(N499,'Depression Treatment'!F$38:I$41,4,FALSE))+(1-U499)*(T499*VLOOKUP(N499,'Depression Treatment'!F$43:I$46,3,FALSE)+(1-T499)*VLOOKUP(N499,'Depression Treatment'!F$43:I$46,4,FALSE)))</f>
        <v>#VALUE!</v>
      </c>
      <c r="W499" s="33">
        <f t="shared" ca="1" si="62"/>
        <v>0</v>
      </c>
    </row>
    <row r="500" spans="1:23" x14ac:dyDescent="0.3">
      <c r="A500">
        <f t="shared" si="63"/>
        <v>498</v>
      </c>
      <c r="B500" s="15" t="str">
        <f ca="1">_xlfn.XLOOKUP(OFFSET('Survey Data'!$A$2,A500,0),Key!A$2:A$5,Key!B$2:B$5,"")</f>
        <v/>
      </c>
      <c r="C500" s="15">
        <f ca="1">_xlfn.XLOOKUP(OFFSET('Survey Data'!B$2,$A500,0),Key!$D$2:$D$6,Key!$E$2:$E$6,-25)</f>
        <v>-25</v>
      </c>
      <c r="D500" s="15">
        <f ca="1">_xlfn.XLOOKUP(OFFSET('Survey Data'!C$2,$A500,0),Key!$D$2:$D$6,Key!$E$2:$E$6,-25)</f>
        <v>-25</v>
      </c>
      <c r="E500" s="15">
        <f ca="1">_xlfn.XLOOKUP(OFFSET('Survey Data'!D$2,$A500,0),Key!$D$2:$D$6,Key!$E$2:$E$6,-25)</f>
        <v>-25</v>
      </c>
      <c r="F500" s="15">
        <f ca="1">_xlfn.XLOOKUP(OFFSET('Survey Data'!E$2,$A500,0),Key!$D$2:$D$6,Key!$E$2:$E$6,-25)</f>
        <v>-25</v>
      </c>
      <c r="G500" s="15">
        <f ca="1">_xlfn.XLOOKUP(OFFSET('Survey Data'!F$2,$A500,0),Key!$D$2:$D$6,Key!$E$2:$E$6,-25)</f>
        <v>-25</v>
      </c>
      <c r="H500" s="15">
        <f ca="1">_xlfn.XLOOKUP(OFFSET('Survey Data'!G$2,$A500,0),Key!$D$2:$D$6,Key!$E$2:$E$6,-25)</f>
        <v>-25</v>
      </c>
      <c r="I500" s="15">
        <f ca="1">OFFSET('Survey Data'!$H$2,A500,0)</f>
        <v>0</v>
      </c>
      <c r="J500" s="15" t="str">
        <f ca="1">_xlfn.XLOOKUP(OFFSET('Survey Data'!$R$2,A500,0),Key!$G$2:$G$3,Key!$H$2:$H$3,"")</f>
        <v/>
      </c>
      <c r="L500">
        <f t="shared" ca="1" si="56"/>
        <v>-150</v>
      </c>
      <c r="M500">
        <f t="shared" ca="1" si="57"/>
        <v>0</v>
      </c>
      <c r="N500" t="e">
        <f ca="1">VLOOKUP(M500,Key!J$2:K$101,2,FALSE)</f>
        <v>#N/A</v>
      </c>
      <c r="O500" t="e" cm="1">
        <f t="array" ref="O500">_xlfn.IFS(COUNTIF('Survey Data'!J500:P500,"Yes")&gt;1,4,'Survey Data'!P500="Yes",1,'Survey Data'!L500="Yes",2,'Survey Data'!M500="Yes",3,'Survey Data'!J500="Yes",4,'Survey Data'!K500="Yes",4,'Survey Data'!N500="Yes",4)</f>
        <v>#N/A</v>
      </c>
      <c r="P500" t="e">
        <f t="shared" ca="1" si="58"/>
        <v>#N/A</v>
      </c>
      <c r="Q500">
        <f t="shared" ca="1" si="59"/>
        <v>1</v>
      </c>
      <c r="R500" t="b">
        <f t="shared" ca="1" si="60"/>
        <v>1</v>
      </c>
      <c r="S500" t="str">
        <f t="shared" ca="1" si="61"/>
        <v/>
      </c>
      <c r="T500" t="e">
        <f ca="1">_xlfn.XLOOKUP(P500,'Depression Treatment'!A$2:A$33,'Depression Treatment'!I$2:I$33,0)*S500</f>
        <v>#N/A</v>
      </c>
      <c r="U500">
        <f>IF(LEFT('Survey Data'!I500,8)="Employed",1,0)</f>
        <v>0</v>
      </c>
      <c r="V500" s="33" t="e">
        <f ca="1">S500*(U500*(T500*VLOOKUP(N500,'Depression Treatment'!F$38:I$41,3,FALSE)+(1-T500)*VLOOKUP(N500,'Depression Treatment'!F$38:I$41,4,FALSE))+(1-U500)*(T500*VLOOKUP(N500,'Depression Treatment'!F$43:I$46,3,FALSE)+(1-T500)*VLOOKUP(N500,'Depression Treatment'!F$43:I$46,4,FALSE)))</f>
        <v>#VALUE!</v>
      </c>
      <c r="W500" s="33">
        <f t="shared" ca="1" si="62"/>
        <v>0</v>
      </c>
    </row>
    <row r="501" spans="1:23" x14ac:dyDescent="0.3">
      <c r="A501">
        <f t="shared" si="63"/>
        <v>499</v>
      </c>
      <c r="B501" s="15" t="str">
        <f ca="1">_xlfn.XLOOKUP(OFFSET('Survey Data'!$A$2,A501,0),Key!A$2:A$5,Key!B$2:B$5,"")</f>
        <v/>
      </c>
      <c r="C501" s="15">
        <f ca="1">_xlfn.XLOOKUP(OFFSET('Survey Data'!B$2,$A501,0),Key!$D$2:$D$6,Key!$E$2:$E$6,-25)</f>
        <v>-25</v>
      </c>
      <c r="D501" s="15">
        <f ca="1">_xlfn.XLOOKUP(OFFSET('Survey Data'!C$2,$A501,0),Key!$D$2:$D$6,Key!$E$2:$E$6,-25)</f>
        <v>-25</v>
      </c>
      <c r="E501" s="15">
        <f ca="1">_xlfn.XLOOKUP(OFFSET('Survey Data'!D$2,$A501,0),Key!$D$2:$D$6,Key!$E$2:$E$6,-25)</f>
        <v>-25</v>
      </c>
      <c r="F501" s="15">
        <f ca="1">_xlfn.XLOOKUP(OFFSET('Survey Data'!E$2,$A501,0),Key!$D$2:$D$6,Key!$E$2:$E$6,-25)</f>
        <v>-25</v>
      </c>
      <c r="G501" s="15">
        <f ca="1">_xlfn.XLOOKUP(OFFSET('Survey Data'!F$2,$A501,0),Key!$D$2:$D$6,Key!$E$2:$E$6,-25)</f>
        <v>-25</v>
      </c>
      <c r="H501" s="15">
        <f ca="1">_xlfn.XLOOKUP(OFFSET('Survey Data'!G$2,$A501,0),Key!$D$2:$D$6,Key!$E$2:$E$6,-25)</f>
        <v>-25</v>
      </c>
      <c r="I501" s="15">
        <f ca="1">OFFSET('Survey Data'!$H$2,A501,0)</f>
        <v>0</v>
      </c>
      <c r="J501" s="15" t="str">
        <f ca="1">_xlfn.XLOOKUP(OFFSET('Survey Data'!$R$2,A501,0),Key!$G$2:$G$3,Key!$H$2:$H$3,"")</f>
        <v/>
      </c>
      <c r="L501">
        <f t="shared" ca="1" si="56"/>
        <v>-150</v>
      </c>
      <c r="M501">
        <f t="shared" ca="1" si="57"/>
        <v>0</v>
      </c>
      <c r="N501" t="e">
        <f ca="1">VLOOKUP(M501,Key!J$2:K$101,2,FALSE)</f>
        <v>#N/A</v>
      </c>
      <c r="O501" t="e" cm="1">
        <f t="array" ref="O501">_xlfn.IFS(COUNTIF('Survey Data'!J501:P501,"Yes")&gt;1,4,'Survey Data'!P501="Yes",1,'Survey Data'!L501="Yes",2,'Survey Data'!M501="Yes",3,'Survey Data'!J501="Yes",4,'Survey Data'!K501="Yes",4,'Survey Data'!N501="Yes",4)</f>
        <v>#N/A</v>
      </c>
      <c r="P501" t="e">
        <f t="shared" ca="1" si="58"/>
        <v>#N/A</v>
      </c>
      <c r="Q501">
        <f t="shared" ca="1" si="59"/>
        <v>1</v>
      </c>
      <c r="R501" t="b">
        <f t="shared" ca="1" si="60"/>
        <v>1</v>
      </c>
      <c r="S501" t="str">
        <f t="shared" ca="1" si="61"/>
        <v/>
      </c>
      <c r="T501" t="e">
        <f ca="1">_xlfn.XLOOKUP(P501,'Depression Treatment'!A$2:A$33,'Depression Treatment'!I$2:I$33,0)*S501</f>
        <v>#N/A</v>
      </c>
      <c r="U501">
        <f>IF(LEFT('Survey Data'!I501,8)="Employed",1,0)</f>
        <v>0</v>
      </c>
      <c r="V501" s="33" t="e">
        <f ca="1">S501*(U501*(T501*VLOOKUP(N501,'Depression Treatment'!F$38:I$41,3,FALSE)+(1-T501)*VLOOKUP(N501,'Depression Treatment'!F$38:I$41,4,FALSE))+(1-U501)*(T501*VLOOKUP(N501,'Depression Treatment'!F$43:I$46,3,FALSE)+(1-T501)*VLOOKUP(N501,'Depression Treatment'!F$43:I$46,4,FALSE)))</f>
        <v>#VALUE!</v>
      </c>
      <c r="W501" s="33">
        <f t="shared" ca="1" si="62"/>
        <v>0</v>
      </c>
    </row>
    <row r="502" spans="1:23" x14ac:dyDescent="0.3">
      <c r="A502">
        <f t="shared" si="63"/>
        <v>500</v>
      </c>
      <c r="B502" s="15" t="str">
        <f ca="1">_xlfn.XLOOKUP(OFFSET('Survey Data'!$A$2,A502,0),Key!A$2:A$5,Key!B$2:B$5,"")</f>
        <v/>
      </c>
      <c r="C502" s="15">
        <f ca="1">_xlfn.XLOOKUP(OFFSET('Survey Data'!B$2,$A502,0),Key!$D$2:$D$6,Key!$E$2:$E$6,-25)</f>
        <v>-25</v>
      </c>
      <c r="D502" s="15">
        <f ca="1">_xlfn.XLOOKUP(OFFSET('Survey Data'!C$2,$A502,0),Key!$D$2:$D$6,Key!$E$2:$E$6,-25)</f>
        <v>-25</v>
      </c>
      <c r="E502" s="15">
        <f ca="1">_xlfn.XLOOKUP(OFFSET('Survey Data'!D$2,$A502,0),Key!$D$2:$D$6,Key!$E$2:$E$6,-25)</f>
        <v>-25</v>
      </c>
      <c r="F502" s="15">
        <f ca="1">_xlfn.XLOOKUP(OFFSET('Survey Data'!E$2,$A502,0),Key!$D$2:$D$6,Key!$E$2:$E$6,-25)</f>
        <v>-25</v>
      </c>
      <c r="G502" s="15">
        <f ca="1">_xlfn.XLOOKUP(OFFSET('Survey Data'!F$2,$A502,0),Key!$D$2:$D$6,Key!$E$2:$E$6,-25)</f>
        <v>-25</v>
      </c>
      <c r="H502" s="15">
        <f ca="1">_xlfn.XLOOKUP(OFFSET('Survey Data'!G$2,$A502,0),Key!$D$2:$D$6,Key!$E$2:$E$6,-25)</f>
        <v>-25</v>
      </c>
      <c r="I502" s="15">
        <f ca="1">OFFSET('Survey Data'!$H$2,A502,0)</f>
        <v>0</v>
      </c>
      <c r="J502" s="15" t="str">
        <f ca="1">_xlfn.XLOOKUP(OFFSET('Survey Data'!$R$2,A502,0),Key!$G$2:$G$3,Key!$H$2:$H$3,"")</f>
        <v/>
      </c>
      <c r="L502">
        <f t="shared" ca="1" si="56"/>
        <v>-150</v>
      </c>
      <c r="M502">
        <f t="shared" ca="1" si="57"/>
        <v>0</v>
      </c>
      <c r="N502" t="e">
        <f ca="1">VLOOKUP(M502,Key!J$2:K$101,2,FALSE)</f>
        <v>#N/A</v>
      </c>
      <c r="O502" t="e" cm="1">
        <f t="array" ref="O502">_xlfn.IFS(COUNTIF('Survey Data'!J502:P502,"Yes")&gt;1,4,'Survey Data'!P502="Yes",1,'Survey Data'!L502="Yes",2,'Survey Data'!M502="Yes",3,'Survey Data'!J502="Yes",4,'Survey Data'!K502="Yes",4,'Survey Data'!N502="Yes",4)</f>
        <v>#N/A</v>
      </c>
      <c r="P502" t="e">
        <f t="shared" ca="1" si="58"/>
        <v>#N/A</v>
      </c>
      <c r="Q502">
        <f t="shared" ca="1" si="59"/>
        <v>1</v>
      </c>
      <c r="R502" t="b">
        <f t="shared" ca="1" si="60"/>
        <v>1</v>
      </c>
      <c r="S502" t="str">
        <f t="shared" ca="1" si="61"/>
        <v/>
      </c>
      <c r="T502" t="e">
        <f ca="1">_xlfn.XLOOKUP(P502,'Depression Treatment'!A$2:A$33,'Depression Treatment'!I$2:I$33,0)*S502</f>
        <v>#N/A</v>
      </c>
      <c r="U502">
        <f>IF(LEFT('Survey Data'!I502,8)="Employed",1,0)</f>
        <v>0</v>
      </c>
      <c r="V502" s="33" t="e">
        <f ca="1">S502*(U502*(T502*VLOOKUP(N502,'Depression Treatment'!F$38:I$41,3,FALSE)+(1-T502)*VLOOKUP(N502,'Depression Treatment'!F$38:I$41,4,FALSE))+(1-U502)*(T502*VLOOKUP(N502,'Depression Treatment'!F$43:I$46,3,FALSE)+(1-T502)*VLOOKUP(N502,'Depression Treatment'!F$43:I$46,4,FALSE)))</f>
        <v>#VALUE!</v>
      </c>
      <c r="W502" s="33">
        <f t="shared" ca="1" si="62"/>
        <v>0</v>
      </c>
    </row>
    <row r="503" spans="1:23" x14ac:dyDescent="0.3">
      <c r="A503">
        <f t="shared" si="63"/>
        <v>501</v>
      </c>
      <c r="B503" s="15" t="str">
        <f ca="1">_xlfn.XLOOKUP(OFFSET('Survey Data'!$A$2,A503,0),Key!A$2:A$5,Key!B$2:B$5,"")</f>
        <v/>
      </c>
      <c r="C503" s="15">
        <f ca="1">_xlfn.XLOOKUP(OFFSET('Survey Data'!B$2,$A503,0),Key!$D$2:$D$6,Key!$E$2:$E$6,-25)</f>
        <v>-25</v>
      </c>
      <c r="D503" s="15">
        <f ca="1">_xlfn.XLOOKUP(OFFSET('Survey Data'!C$2,$A503,0),Key!$D$2:$D$6,Key!$E$2:$E$6,-25)</f>
        <v>-25</v>
      </c>
      <c r="E503" s="15">
        <f ca="1">_xlfn.XLOOKUP(OFFSET('Survey Data'!D$2,$A503,0),Key!$D$2:$D$6,Key!$E$2:$E$6,-25)</f>
        <v>-25</v>
      </c>
      <c r="F503" s="15">
        <f ca="1">_xlfn.XLOOKUP(OFFSET('Survey Data'!E$2,$A503,0),Key!$D$2:$D$6,Key!$E$2:$E$6,-25)</f>
        <v>-25</v>
      </c>
      <c r="G503" s="15">
        <f ca="1">_xlfn.XLOOKUP(OFFSET('Survey Data'!F$2,$A503,0),Key!$D$2:$D$6,Key!$E$2:$E$6,-25)</f>
        <v>-25</v>
      </c>
      <c r="H503" s="15">
        <f ca="1">_xlfn.XLOOKUP(OFFSET('Survey Data'!G$2,$A503,0),Key!$D$2:$D$6,Key!$E$2:$E$6,-25)</f>
        <v>-25</v>
      </c>
      <c r="I503" s="15">
        <f ca="1">OFFSET('Survey Data'!$H$2,A503,0)</f>
        <v>0</v>
      </c>
      <c r="J503" s="15" t="str">
        <f ca="1">_xlfn.XLOOKUP(OFFSET('Survey Data'!$R$2,A503,0),Key!$G$2:$G$3,Key!$H$2:$H$3,"")</f>
        <v/>
      </c>
      <c r="L503">
        <f t="shared" ca="1" si="56"/>
        <v>-150</v>
      </c>
      <c r="M503">
        <f t="shared" ca="1" si="57"/>
        <v>0</v>
      </c>
      <c r="N503" t="e">
        <f ca="1">VLOOKUP(M503,Key!J$2:K$101,2,FALSE)</f>
        <v>#N/A</v>
      </c>
      <c r="O503" t="e" cm="1">
        <f t="array" ref="O503">_xlfn.IFS(COUNTIF('Survey Data'!J503:P503,"Yes")&gt;1,4,'Survey Data'!P503="Yes",1,'Survey Data'!L503="Yes",2,'Survey Data'!M503="Yes",3,'Survey Data'!J503="Yes",4,'Survey Data'!K503="Yes",4,'Survey Data'!N503="Yes",4)</f>
        <v>#N/A</v>
      </c>
      <c r="P503" t="e">
        <f t="shared" ca="1" si="58"/>
        <v>#N/A</v>
      </c>
      <c r="Q503">
        <f t="shared" ca="1" si="59"/>
        <v>1</v>
      </c>
      <c r="R503" t="b">
        <f t="shared" ca="1" si="60"/>
        <v>1</v>
      </c>
      <c r="S503" t="str">
        <f t="shared" ca="1" si="61"/>
        <v/>
      </c>
      <c r="T503" t="e">
        <f ca="1">_xlfn.XLOOKUP(P503,'Depression Treatment'!A$2:A$33,'Depression Treatment'!I$2:I$33,0)*S503</f>
        <v>#N/A</v>
      </c>
      <c r="U503">
        <f>IF(LEFT('Survey Data'!I503,8)="Employed",1,0)</f>
        <v>0</v>
      </c>
      <c r="V503" s="33" t="e">
        <f ca="1">S503*(U503*(T503*VLOOKUP(N503,'Depression Treatment'!F$38:I$41,3,FALSE)+(1-T503)*VLOOKUP(N503,'Depression Treatment'!F$38:I$41,4,FALSE))+(1-U503)*(T503*VLOOKUP(N503,'Depression Treatment'!F$43:I$46,3,FALSE)+(1-T503)*VLOOKUP(N503,'Depression Treatment'!F$43:I$46,4,FALSE)))</f>
        <v>#VALUE!</v>
      </c>
      <c r="W503" s="33">
        <f t="shared" ca="1" si="62"/>
        <v>0</v>
      </c>
    </row>
    <row r="504" spans="1:23" x14ac:dyDescent="0.3">
      <c r="A504">
        <f t="shared" si="63"/>
        <v>502</v>
      </c>
      <c r="B504" s="15" t="str">
        <f ca="1">_xlfn.XLOOKUP(OFFSET('Survey Data'!$A$2,A504,0),Key!A$2:A$5,Key!B$2:B$5,"")</f>
        <v/>
      </c>
      <c r="C504" s="15">
        <f ca="1">_xlfn.XLOOKUP(OFFSET('Survey Data'!B$2,$A504,0),Key!$D$2:$D$6,Key!$E$2:$E$6,-25)</f>
        <v>-25</v>
      </c>
      <c r="D504" s="15">
        <f ca="1">_xlfn.XLOOKUP(OFFSET('Survey Data'!C$2,$A504,0),Key!$D$2:$D$6,Key!$E$2:$E$6,-25)</f>
        <v>-25</v>
      </c>
      <c r="E504" s="15">
        <f ca="1">_xlfn.XLOOKUP(OFFSET('Survey Data'!D$2,$A504,0),Key!$D$2:$D$6,Key!$E$2:$E$6,-25)</f>
        <v>-25</v>
      </c>
      <c r="F504" s="15">
        <f ca="1">_xlfn.XLOOKUP(OFFSET('Survey Data'!E$2,$A504,0),Key!$D$2:$D$6,Key!$E$2:$E$6,-25)</f>
        <v>-25</v>
      </c>
      <c r="G504" s="15">
        <f ca="1">_xlfn.XLOOKUP(OFFSET('Survey Data'!F$2,$A504,0),Key!$D$2:$D$6,Key!$E$2:$E$6,-25)</f>
        <v>-25</v>
      </c>
      <c r="H504" s="15">
        <f ca="1">_xlfn.XLOOKUP(OFFSET('Survey Data'!G$2,$A504,0),Key!$D$2:$D$6,Key!$E$2:$E$6,-25)</f>
        <v>-25</v>
      </c>
      <c r="I504" s="15">
        <f ca="1">OFFSET('Survey Data'!$H$2,A504,0)</f>
        <v>0</v>
      </c>
      <c r="J504" s="15" t="str">
        <f ca="1">_xlfn.XLOOKUP(OFFSET('Survey Data'!$R$2,A504,0),Key!$G$2:$G$3,Key!$H$2:$H$3,"")</f>
        <v/>
      </c>
      <c r="L504">
        <f t="shared" ca="1" si="56"/>
        <v>-150</v>
      </c>
      <c r="M504">
        <f t="shared" ca="1" si="57"/>
        <v>0</v>
      </c>
      <c r="N504" t="e">
        <f ca="1">VLOOKUP(M504,Key!J$2:K$101,2,FALSE)</f>
        <v>#N/A</v>
      </c>
      <c r="O504" t="e" cm="1">
        <f t="array" ref="O504">_xlfn.IFS(COUNTIF('Survey Data'!J504:P504,"Yes")&gt;1,4,'Survey Data'!P504="Yes",1,'Survey Data'!L504="Yes",2,'Survey Data'!M504="Yes",3,'Survey Data'!J504="Yes",4,'Survey Data'!K504="Yes",4,'Survey Data'!N504="Yes",4)</f>
        <v>#N/A</v>
      </c>
      <c r="P504" t="e">
        <f t="shared" ca="1" si="58"/>
        <v>#N/A</v>
      </c>
      <c r="Q504">
        <f t="shared" ca="1" si="59"/>
        <v>1</v>
      </c>
      <c r="R504" t="b">
        <f t="shared" ca="1" si="60"/>
        <v>1</v>
      </c>
      <c r="S504" t="str">
        <f t="shared" ca="1" si="61"/>
        <v/>
      </c>
      <c r="T504" t="e">
        <f ca="1">_xlfn.XLOOKUP(P504,'Depression Treatment'!A$2:A$33,'Depression Treatment'!I$2:I$33,0)*S504</f>
        <v>#N/A</v>
      </c>
      <c r="U504">
        <f>IF(LEFT('Survey Data'!I504,8)="Employed",1,0)</f>
        <v>0</v>
      </c>
      <c r="V504" s="33" t="e">
        <f ca="1">S504*(U504*(T504*VLOOKUP(N504,'Depression Treatment'!F$38:I$41,3,FALSE)+(1-T504)*VLOOKUP(N504,'Depression Treatment'!F$38:I$41,4,FALSE))+(1-U504)*(T504*VLOOKUP(N504,'Depression Treatment'!F$43:I$46,3,FALSE)+(1-T504)*VLOOKUP(N504,'Depression Treatment'!F$43:I$46,4,FALSE)))</f>
        <v>#VALUE!</v>
      </c>
      <c r="W504" s="33">
        <f t="shared" ca="1" si="62"/>
        <v>0</v>
      </c>
    </row>
    <row r="505" spans="1:23" x14ac:dyDescent="0.3">
      <c r="A505">
        <f t="shared" si="63"/>
        <v>503</v>
      </c>
      <c r="B505" s="15" t="str">
        <f ca="1">_xlfn.XLOOKUP(OFFSET('Survey Data'!$A$2,A505,0),Key!A$2:A$5,Key!B$2:B$5,"")</f>
        <v/>
      </c>
      <c r="C505" s="15">
        <f ca="1">_xlfn.XLOOKUP(OFFSET('Survey Data'!B$2,$A505,0),Key!$D$2:$D$6,Key!$E$2:$E$6,-25)</f>
        <v>-25</v>
      </c>
      <c r="D505" s="15">
        <f ca="1">_xlfn.XLOOKUP(OFFSET('Survey Data'!C$2,$A505,0),Key!$D$2:$D$6,Key!$E$2:$E$6,-25)</f>
        <v>-25</v>
      </c>
      <c r="E505" s="15">
        <f ca="1">_xlfn.XLOOKUP(OFFSET('Survey Data'!D$2,$A505,0),Key!$D$2:$D$6,Key!$E$2:$E$6,-25)</f>
        <v>-25</v>
      </c>
      <c r="F505" s="15">
        <f ca="1">_xlfn.XLOOKUP(OFFSET('Survey Data'!E$2,$A505,0),Key!$D$2:$D$6,Key!$E$2:$E$6,-25)</f>
        <v>-25</v>
      </c>
      <c r="G505" s="15">
        <f ca="1">_xlfn.XLOOKUP(OFFSET('Survey Data'!F$2,$A505,0),Key!$D$2:$D$6,Key!$E$2:$E$6,-25)</f>
        <v>-25</v>
      </c>
      <c r="H505" s="15">
        <f ca="1">_xlfn.XLOOKUP(OFFSET('Survey Data'!G$2,$A505,0),Key!$D$2:$D$6,Key!$E$2:$E$6,-25)</f>
        <v>-25</v>
      </c>
      <c r="I505" s="15">
        <f ca="1">OFFSET('Survey Data'!$H$2,A505,0)</f>
        <v>0</v>
      </c>
      <c r="J505" s="15" t="str">
        <f ca="1">_xlfn.XLOOKUP(OFFSET('Survey Data'!$R$2,A505,0),Key!$G$2:$G$3,Key!$H$2:$H$3,"")</f>
        <v/>
      </c>
      <c r="L505">
        <f t="shared" ca="1" si="56"/>
        <v>-150</v>
      </c>
      <c r="M505">
        <f t="shared" ca="1" si="57"/>
        <v>0</v>
      </c>
      <c r="N505" t="e">
        <f ca="1">VLOOKUP(M505,Key!J$2:K$101,2,FALSE)</f>
        <v>#N/A</v>
      </c>
      <c r="O505" t="e" cm="1">
        <f t="array" ref="O505">_xlfn.IFS(COUNTIF('Survey Data'!J505:P505,"Yes")&gt;1,4,'Survey Data'!P505="Yes",1,'Survey Data'!L505="Yes",2,'Survey Data'!M505="Yes",3,'Survey Data'!J505="Yes",4,'Survey Data'!K505="Yes",4,'Survey Data'!N505="Yes",4)</f>
        <v>#N/A</v>
      </c>
      <c r="P505" t="e">
        <f t="shared" ca="1" si="58"/>
        <v>#N/A</v>
      </c>
      <c r="Q505">
        <f t="shared" ca="1" si="59"/>
        <v>1</v>
      </c>
      <c r="R505" t="b">
        <f t="shared" ca="1" si="60"/>
        <v>1</v>
      </c>
      <c r="S505" t="str">
        <f t="shared" ca="1" si="61"/>
        <v/>
      </c>
      <c r="T505" t="e">
        <f ca="1">_xlfn.XLOOKUP(P505,'Depression Treatment'!A$2:A$33,'Depression Treatment'!I$2:I$33,0)*S505</f>
        <v>#N/A</v>
      </c>
      <c r="U505">
        <f>IF(LEFT('Survey Data'!I505,8)="Employed",1,0)</f>
        <v>0</v>
      </c>
      <c r="V505" s="33" t="e">
        <f ca="1">S505*(U505*(T505*VLOOKUP(N505,'Depression Treatment'!F$38:I$41,3,FALSE)+(1-T505)*VLOOKUP(N505,'Depression Treatment'!F$38:I$41,4,FALSE))+(1-U505)*(T505*VLOOKUP(N505,'Depression Treatment'!F$43:I$46,3,FALSE)+(1-T505)*VLOOKUP(N505,'Depression Treatment'!F$43:I$46,4,FALSE)))</f>
        <v>#VALUE!</v>
      </c>
      <c r="W505" s="33">
        <f t="shared" ca="1" si="62"/>
        <v>0</v>
      </c>
    </row>
    <row r="506" spans="1:23" x14ac:dyDescent="0.3">
      <c r="A506">
        <f t="shared" si="63"/>
        <v>504</v>
      </c>
      <c r="B506" s="15" t="str">
        <f ca="1">_xlfn.XLOOKUP(OFFSET('Survey Data'!$A$2,A506,0),Key!A$2:A$5,Key!B$2:B$5,"")</f>
        <v/>
      </c>
      <c r="C506" s="15">
        <f ca="1">_xlfn.XLOOKUP(OFFSET('Survey Data'!B$2,$A506,0),Key!$D$2:$D$6,Key!$E$2:$E$6,-25)</f>
        <v>-25</v>
      </c>
      <c r="D506" s="15">
        <f ca="1">_xlfn.XLOOKUP(OFFSET('Survey Data'!C$2,$A506,0),Key!$D$2:$D$6,Key!$E$2:$E$6,-25)</f>
        <v>-25</v>
      </c>
      <c r="E506" s="15">
        <f ca="1">_xlfn.XLOOKUP(OFFSET('Survey Data'!D$2,$A506,0),Key!$D$2:$D$6,Key!$E$2:$E$6,-25)</f>
        <v>-25</v>
      </c>
      <c r="F506" s="15">
        <f ca="1">_xlfn.XLOOKUP(OFFSET('Survey Data'!E$2,$A506,0),Key!$D$2:$D$6,Key!$E$2:$E$6,-25)</f>
        <v>-25</v>
      </c>
      <c r="G506" s="15">
        <f ca="1">_xlfn.XLOOKUP(OFFSET('Survey Data'!F$2,$A506,0),Key!$D$2:$D$6,Key!$E$2:$E$6,-25)</f>
        <v>-25</v>
      </c>
      <c r="H506" s="15">
        <f ca="1">_xlfn.XLOOKUP(OFFSET('Survey Data'!G$2,$A506,0),Key!$D$2:$D$6,Key!$E$2:$E$6,-25)</f>
        <v>-25</v>
      </c>
      <c r="I506" s="15">
        <f ca="1">OFFSET('Survey Data'!$H$2,A506,0)</f>
        <v>0</v>
      </c>
      <c r="J506" s="15" t="str">
        <f ca="1">_xlfn.XLOOKUP(OFFSET('Survey Data'!$R$2,A506,0),Key!$G$2:$G$3,Key!$H$2:$H$3,"")</f>
        <v/>
      </c>
      <c r="L506">
        <f t="shared" ca="1" si="56"/>
        <v>-150</v>
      </c>
      <c r="M506">
        <f t="shared" ca="1" si="57"/>
        <v>0</v>
      </c>
      <c r="N506" t="e">
        <f ca="1">VLOOKUP(M506,Key!J$2:K$101,2,FALSE)</f>
        <v>#N/A</v>
      </c>
      <c r="O506" t="e" cm="1">
        <f t="array" ref="O506">_xlfn.IFS(COUNTIF('Survey Data'!J506:P506,"Yes")&gt;1,4,'Survey Data'!P506="Yes",1,'Survey Data'!L506="Yes",2,'Survey Data'!M506="Yes",3,'Survey Data'!J506="Yes",4,'Survey Data'!K506="Yes",4,'Survey Data'!N506="Yes",4)</f>
        <v>#N/A</v>
      </c>
      <c r="P506" t="e">
        <f t="shared" ca="1" si="58"/>
        <v>#N/A</v>
      </c>
      <c r="Q506">
        <f t="shared" ca="1" si="59"/>
        <v>1</v>
      </c>
      <c r="R506" t="b">
        <f t="shared" ca="1" si="60"/>
        <v>1</v>
      </c>
      <c r="S506" t="str">
        <f t="shared" ca="1" si="61"/>
        <v/>
      </c>
      <c r="T506" t="e">
        <f ca="1">_xlfn.XLOOKUP(P506,'Depression Treatment'!A$2:A$33,'Depression Treatment'!I$2:I$33,0)*S506</f>
        <v>#N/A</v>
      </c>
      <c r="U506">
        <f>IF(LEFT('Survey Data'!I506,8)="Employed",1,0)</f>
        <v>0</v>
      </c>
      <c r="V506" s="33" t="e">
        <f ca="1">S506*(U506*(T506*VLOOKUP(N506,'Depression Treatment'!F$38:I$41,3,FALSE)+(1-T506)*VLOOKUP(N506,'Depression Treatment'!F$38:I$41,4,FALSE))+(1-U506)*(T506*VLOOKUP(N506,'Depression Treatment'!F$43:I$46,3,FALSE)+(1-T506)*VLOOKUP(N506,'Depression Treatment'!F$43:I$46,4,FALSE)))</f>
        <v>#VALUE!</v>
      </c>
      <c r="W506" s="33">
        <f t="shared" ca="1" si="62"/>
        <v>0</v>
      </c>
    </row>
    <row r="507" spans="1:23" x14ac:dyDescent="0.3">
      <c r="A507">
        <f t="shared" si="63"/>
        <v>505</v>
      </c>
      <c r="B507" s="15" t="str">
        <f ca="1">_xlfn.XLOOKUP(OFFSET('Survey Data'!$A$2,A507,0),Key!A$2:A$5,Key!B$2:B$5,"")</f>
        <v/>
      </c>
      <c r="C507" s="15">
        <f ca="1">_xlfn.XLOOKUP(OFFSET('Survey Data'!B$2,$A507,0),Key!$D$2:$D$6,Key!$E$2:$E$6,-25)</f>
        <v>-25</v>
      </c>
      <c r="D507" s="15">
        <f ca="1">_xlfn.XLOOKUP(OFFSET('Survey Data'!C$2,$A507,0),Key!$D$2:$D$6,Key!$E$2:$E$6,-25)</f>
        <v>-25</v>
      </c>
      <c r="E507" s="15">
        <f ca="1">_xlfn.XLOOKUP(OFFSET('Survey Data'!D$2,$A507,0),Key!$D$2:$D$6,Key!$E$2:$E$6,-25)</f>
        <v>-25</v>
      </c>
      <c r="F507" s="15">
        <f ca="1">_xlfn.XLOOKUP(OFFSET('Survey Data'!E$2,$A507,0),Key!$D$2:$D$6,Key!$E$2:$E$6,-25)</f>
        <v>-25</v>
      </c>
      <c r="G507" s="15">
        <f ca="1">_xlfn.XLOOKUP(OFFSET('Survey Data'!F$2,$A507,0),Key!$D$2:$D$6,Key!$E$2:$E$6,-25)</f>
        <v>-25</v>
      </c>
      <c r="H507" s="15">
        <f ca="1">_xlfn.XLOOKUP(OFFSET('Survey Data'!G$2,$A507,0),Key!$D$2:$D$6,Key!$E$2:$E$6,-25)</f>
        <v>-25</v>
      </c>
      <c r="I507" s="15">
        <f ca="1">OFFSET('Survey Data'!$H$2,A507,0)</f>
        <v>0</v>
      </c>
      <c r="J507" s="15" t="str">
        <f ca="1">_xlfn.XLOOKUP(OFFSET('Survey Data'!$R$2,A507,0),Key!$G$2:$G$3,Key!$H$2:$H$3,"")</f>
        <v/>
      </c>
      <c r="L507">
        <f t="shared" ca="1" si="56"/>
        <v>-150</v>
      </c>
      <c r="M507">
        <f t="shared" ca="1" si="57"/>
        <v>0</v>
      </c>
      <c r="N507" t="e">
        <f ca="1">VLOOKUP(M507,Key!J$2:K$101,2,FALSE)</f>
        <v>#N/A</v>
      </c>
      <c r="O507" t="e" cm="1">
        <f t="array" ref="O507">_xlfn.IFS(COUNTIF('Survey Data'!J507:P507,"Yes")&gt;1,4,'Survey Data'!P507="Yes",1,'Survey Data'!L507="Yes",2,'Survey Data'!M507="Yes",3,'Survey Data'!J507="Yes",4,'Survey Data'!K507="Yes",4,'Survey Data'!N507="Yes",4)</f>
        <v>#N/A</v>
      </c>
      <c r="P507" t="e">
        <f t="shared" ca="1" si="58"/>
        <v>#N/A</v>
      </c>
      <c r="Q507">
        <f t="shared" ca="1" si="59"/>
        <v>1</v>
      </c>
      <c r="R507" t="b">
        <f t="shared" ca="1" si="60"/>
        <v>1</v>
      </c>
      <c r="S507" t="str">
        <f t="shared" ca="1" si="61"/>
        <v/>
      </c>
      <c r="T507" t="e">
        <f ca="1">_xlfn.XLOOKUP(P507,'Depression Treatment'!A$2:A$33,'Depression Treatment'!I$2:I$33,0)*S507</f>
        <v>#N/A</v>
      </c>
      <c r="U507">
        <f>IF(LEFT('Survey Data'!I507,8)="Employed",1,0)</f>
        <v>0</v>
      </c>
      <c r="V507" s="33" t="e">
        <f ca="1">S507*(U507*(T507*VLOOKUP(N507,'Depression Treatment'!F$38:I$41,3,FALSE)+(1-T507)*VLOOKUP(N507,'Depression Treatment'!F$38:I$41,4,FALSE))+(1-U507)*(T507*VLOOKUP(N507,'Depression Treatment'!F$43:I$46,3,FALSE)+(1-T507)*VLOOKUP(N507,'Depression Treatment'!F$43:I$46,4,FALSE)))</f>
        <v>#VALUE!</v>
      </c>
      <c r="W507" s="33">
        <f t="shared" ca="1" si="62"/>
        <v>0</v>
      </c>
    </row>
    <row r="508" spans="1:23" x14ac:dyDescent="0.3">
      <c r="A508">
        <f t="shared" si="63"/>
        <v>506</v>
      </c>
      <c r="B508" s="15" t="str">
        <f ca="1">_xlfn.XLOOKUP(OFFSET('Survey Data'!$A$2,A508,0),Key!A$2:A$5,Key!B$2:B$5,"")</f>
        <v/>
      </c>
      <c r="C508" s="15">
        <f ca="1">_xlfn.XLOOKUP(OFFSET('Survey Data'!B$2,$A508,0),Key!$D$2:$D$6,Key!$E$2:$E$6,-25)</f>
        <v>-25</v>
      </c>
      <c r="D508" s="15">
        <f ca="1">_xlfn.XLOOKUP(OFFSET('Survey Data'!C$2,$A508,0),Key!$D$2:$D$6,Key!$E$2:$E$6,-25)</f>
        <v>-25</v>
      </c>
      <c r="E508" s="15">
        <f ca="1">_xlfn.XLOOKUP(OFFSET('Survey Data'!D$2,$A508,0),Key!$D$2:$D$6,Key!$E$2:$E$6,-25)</f>
        <v>-25</v>
      </c>
      <c r="F508" s="15">
        <f ca="1">_xlfn.XLOOKUP(OFFSET('Survey Data'!E$2,$A508,0),Key!$D$2:$D$6,Key!$E$2:$E$6,-25)</f>
        <v>-25</v>
      </c>
      <c r="G508" s="15">
        <f ca="1">_xlfn.XLOOKUP(OFFSET('Survey Data'!F$2,$A508,0),Key!$D$2:$D$6,Key!$E$2:$E$6,-25)</f>
        <v>-25</v>
      </c>
      <c r="H508" s="15">
        <f ca="1">_xlfn.XLOOKUP(OFFSET('Survey Data'!G$2,$A508,0),Key!$D$2:$D$6,Key!$E$2:$E$6,-25)</f>
        <v>-25</v>
      </c>
      <c r="I508" s="15">
        <f ca="1">OFFSET('Survey Data'!$H$2,A508,0)</f>
        <v>0</v>
      </c>
      <c r="J508" s="15" t="str">
        <f ca="1">_xlfn.XLOOKUP(OFFSET('Survey Data'!$R$2,A508,0),Key!$G$2:$G$3,Key!$H$2:$H$3,"")</f>
        <v/>
      </c>
      <c r="L508">
        <f t="shared" ca="1" si="56"/>
        <v>-150</v>
      </c>
      <c r="M508">
        <f t="shared" ca="1" si="57"/>
        <v>0</v>
      </c>
      <c r="N508" t="e">
        <f ca="1">VLOOKUP(M508,Key!J$2:K$101,2,FALSE)</f>
        <v>#N/A</v>
      </c>
      <c r="O508" t="e" cm="1">
        <f t="array" ref="O508">_xlfn.IFS(COUNTIF('Survey Data'!J508:P508,"Yes")&gt;1,4,'Survey Data'!P508="Yes",1,'Survey Data'!L508="Yes",2,'Survey Data'!M508="Yes",3,'Survey Data'!J508="Yes",4,'Survey Data'!K508="Yes",4,'Survey Data'!N508="Yes",4)</f>
        <v>#N/A</v>
      </c>
      <c r="P508" t="e">
        <f t="shared" ca="1" si="58"/>
        <v>#N/A</v>
      </c>
      <c r="Q508">
        <f t="shared" ca="1" si="59"/>
        <v>1</v>
      </c>
      <c r="R508" t="b">
        <f t="shared" ca="1" si="60"/>
        <v>1</v>
      </c>
      <c r="S508" t="str">
        <f t="shared" ca="1" si="61"/>
        <v/>
      </c>
      <c r="T508" t="e">
        <f ca="1">_xlfn.XLOOKUP(P508,'Depression Treatment'!A$2:A$33,'Depression Treatment'!I$2:I$33,0)*S508</f>
        <v>#N/A</v>
      </c>
      <c r="U508">
        <f>IF(LEFT('Survey Data'!I508,8)="Employed",1,0)</f>
        <v>0</v>
      </c>
      <c r="V508" s="33" t="e">
        <f ca="1">S508*(U508*(T508*VLOOKUP(N508,'Depression Treatment'!F$38:I$41,3,FALSE)+(1-T508)*VLOOKUP(N508,'Depression Treatment'!F$38:I$41,4,FALSE))+(1-U508)*(T508*VLOOKUP(N508,'Depression Treatment'!F$43:I$46,3,FALSE)+(1-T508)*VLOOKUP(N508,'Depression Treatment'!F$43:I$46,4,FALSE)))</f>
        <v>#VALUE!</v>
      </c>
      <c r="W508" s="33">
        <f t="shared" ca="1" si="62"/>
        <v>0</v>
      </c>
    </row>
    <row r="509" spans="1:23" x14ac:dyDescent="0.3">
      <c r="A509">
        <f t="shared" si="63"/>
        <v>507</v>
      </c>
      <c r="B509" s="15" t="str">
        <f ca="1">_xlfn.XLOOKUP(OFFSET('Survey Data'!$A$2,A509,0),Key!A$2:A$5,Key!B$2:B$5,"")</f>
        <v/>
      </c>
      <c r="C509" s="15">
        <f ca="1">_xlfn.XLOOKUP(OFFSET('Survey Data'!B$2,$A509,0),Key!$D$2:$D$6,Key!$E$2:$E$6,-25)</f>
        <v>-25</v>
      </c>
      <c r="D509" s="15">
        <f ca="1">_xlfn.XLOOKUP(OFFSET('Survey Data'!C$2,$A509,0),Key!$D$2:$D$6,Key!$E$2:$E$6,-25)</f>
        <v>-25</v>
      </c>
      <c r="E509" s="15">
        <f ca="1">_xlfn.XLOOKUP(OFFSET('Survey Data'!D$2,$A509,0),Key!$D$2:$D$6,Key!$E$2:$E$6,-25)</f>
        <v>-25</v>
      </c>
      <c r="F509" s="15">
        <f ca="1">_xlfn.XLOOKUP(OFFSET('Survey Data'!E$2,$A509,0),Key!$D$2:$D$6,Key!$E$2:$E$6,-25)</f>
        <v>-25</v>
      </c>
      <c r="G509" s="15">
        <f ca="1">_xlfn.XLOOKUP(OFFSET('Survey Data'!F$2,$A509,0),Key!$D$2:$D$6,Key!$E$2:$E$6,-25)</f>
        <v>-25</v>
      </c>
      <c r="H509" s="15">
        <f ca="1">_xlfn.XLOOKUP(OFFSET('Survey Data'!G$2,$A509,0),Key!$D$2:$D$6,Key!$E$2:$E$6,-25)</f>
        <v>-25</v>
      </c>
      <c r="I509" s="15">
        <f ca="1">OFFSET('Survey Data'!$H$2,A509,0)</f>
        <v>0</v>
      </c>
      <c r="J509" s="15" t="str">
        <f ca="1">_xlfn.XLOOKUP(OFFSET('Survey Data'!$R$2,A509,0),Key!$G$2:$G$3,Key!$H$2:$H$3,"")</f>
        <v/>
      </c>
      <c r="L509">
        <f t="shared" ca="1" si="56"/>
        <v>-150</v>
      </c>
      <c r="M509">
        <f t="shared" ca="1" si="57"/>
        <v>0</v>
      </c>
      <c r="N509" t="e">
        <f ca="1">VLOOKUP(M509,Key!J$2:K$101,2,FALSE)</f>
        <v>#N/A</v>
      </c>
      <c r="O509" t="e" cm="1">
        <f t="array" ref="O509">_xlfn.IFS(COUNTIF('Survey Data'!J509:P509,"Yes")&gt;1,4,'Survey Data'!P509="Yes",1,'Survey Data'!L509="Yes",2,'Survey Data'!M509="Yes",3,'Survey Data'!J509="Yes",4,'Survey Data'!K509="Yes",4,'Survey Data'!N509="Yes",4)</f>
        <v>#N/A</v>
      </c>
      <c r="P509" t="e">
        <f t="shared" ca="1" si="58"/>
        <v>#N/A</v>
      </c>
      <c r="Q509">
        <f t="shared" ca="1" si="59"/>
        <v>1</v>
      </c>
      <c r="R509" t="b">
        <f t="shared" ca="1" si="60"/>
        <v>1</v>
      </c>
      <c r="S509" t="str">
        <f t="shared" ca="1" si="61"/>
        <v/>
      </c>
      <c r="T509" t="e">
        <f ca="1">_xlfn.XLOOKUP(P509,'Depression Treatment'!A$2:A$33,'Depression Treatment'!I$2:I$33,0)*S509</f>
        <v>#N/A</v>
      </c>
      <c r="U509">
        <f>IF(LEFT('Survey Data'!I509,8)="Employed",1,0)</f>
        <v>0</v>
      </c>
      <c r="V509" s="33" t="e">
        <f ca="1">S509*(U509*(T509*VLOOKUP(N509,'Depression Treatment'!F$38:I$41,3,FALSE)+(1-T509)*VLOOKUP(N509,'Depression Treatment'!F$38:I$41,4,FALSE))+(1-U509)*(T509*VLOOKUP(N509,'Depression Treatment'!F$43:I$46,3,FALSE)+(1-T509)*VLOOKUP(N509,'Depression Treatment'!F$43:I$46,4,FALSE)))</f>
        <v>#VALUE!</v>
      </c>
      <c r="W509" s="33">
        <f t="shared" ca="1" si="62"/>
        <v>0</v>
      </c>
    </row>
    <row r="510" spans="1:23" x14ac:dyDescent="0.3">
      <c r="A510">
        <f t="shared" si="63"/>
        <v>508</v>
      </c>
      <c r="B510" s="15" t="str">
        <f ca="1">_xlfn.XLOOKUP(OFFSET('Survey Data'!$A$2,A510,0),Key!A$2:A$5,Key!B$2:B$5,"")</f>
        <v/>
      </c>
      <c r="C510" s="15">
        <f ca="1">_xlfn.XLOOKUP(OFFSET('Survey Data'!B$2,$A510,0),Key!$D$2:$D$6,Key!$E$2:$E$6,-25)</f>
        <v>-25</v>
      </c>
      <c r="D510" s="15">
        <f ca="1">_xlfn.XLOOKUP(OFFSET('Survey Data'!C$2,$A510,0),Key!$D$2:$D$6,Key!$E$2:$E$6,-25)</f>
        <v>-25</v>
      </c>
      <c r="E510" s="15">
        <f ca="1">_xlfn.XLOOKUP(OFFSET('Survey Data'!D$2,$A510,0),Key!$D$2:$D$6,Key!$E$2:$E$6,-25)</f>
        <v>-25</v>
      </c>
      <c r="F510" s="15">
        <f ca="1">_xlfn.XLOOKUP(OFFSET('Survey Data'!E$2,$A510,0),Key!$D$2:$D$6,Key!$E$2:$E$6,-25)</f>
        <v>-25</v>
      </c>
      <c r="G510" s="15">
        <f ca="1">_xlfn.XLOOKUP(OFFSET('Survey Data'!F$2,$A510,0),Key!$D$2:$D$6,Key!$E$2:$E$6,-25)</f>
        <v>-25</v>
      </c>
      <c r="H510" s="15">
        <f ca="1">_xlfn.XLOOKUP(OFFSET('Survey Data'!G$2,$A510,0),Key!$D$2:$D$6,Key!$E$2:$E$6,-25)</f>
        <v>-25</v>
      </c>
      <c r="I510" s="15">
        <f ca="1">OFFSET('Survey Data'!$H$2,A510,0)</f>
        <v>0</v>
      </c>
      <c r="J510" s="15" t="str">
        <f ca="1">_xlfn.XLOOKUP(OFFSET('Survey Data'!$R$2,A510,0),Key!$G$2:$G$3,Key!$H$2:$H$3,"")</f>
        <v/>
      </c>
      <c r="L510">
        <f t="shared" ca="1" si="56"/>
        <v>-150</v>
      </c>
      <c r="M510">
        <f t="shared" ca="1" si="57"/>
        <v>0</v>
      </c>
      <c r="N510" t="e">
        <f ca="1">VLOOKUP(M510,Key!J$2:K$101,2,FALSE)</f>
        <v>#N/A</v>
      </c>
      <c r="O510" t="e" cm="1">
        <f t="array" ref="O510">_xlfn.IFS(COUNTIF('Survey Data'!J510:P510,"Yes")&gt;1,4,'Survey Data'!P510="Yes",1,'Survey Data'!L510="Yes",2,'Survey Data'!M510="Yes",3,'Survey Data'!J510="Yes",4,'Survey Data'!K510="Yes",4,'Survey Data'!N510="Yes",4)</f>
        <v>#N/A</v>
      </c>
      <c r="P510" t="e">
        <f t="shared" ca="1" si="58"/>
        <v>#N/A</v>
      </c>
      <c r="Q510">
        <f t="shared" ca="1" si="59"/>
        <v>1</v>
      </c>
      <c r="R510" t="b">
        <f t="shared" ca="1" si="60"/>
        <v>1</v>
      </c>
      <c r="S510" t="str">
        <f t="shared" ca="1" si="61"/>
        <v/>
      </c>
      <c r="T510" t="e">
        <f ca="1">_xlfn.XLOOKUP(P510,'Depression Treatment'!A$2:A$33,'Depression Treatment'!I$2:I$33,0)*S510</f>
        <v>#N/A</v>
      </c>
      <c r="U510">
        <f>IF(LEFT('Survey Data'!I510,8)="Employed",1,0)</f>
        <v>0</v>
      </c>
      <c r="V510" s="33" t="e">
        <f ca="1">S510*(U510*(T510*VLOOKUP(N510,'Depression Treatment'!F$38:I$41,3,FALSE)+(1-T510)*VLOOKUP(N510,'Depression Treatment'!F$38:I$41,4,FALSE))+(1-U510)*(T510*VLOOKUP(N510,'Depression Treatment'!F$43:I$46,3,FALSE)+(1-T510)*VLOOKUP(N510,'Depression Treatment'!F$43:I$46,4,FALSE)))</f>
        <v>#VALUE!</v>
      </c>
      <c r="W510" s="33">
        <f t="shared" ca="1" si="62"/>
        <v>0</v>
      </c>
    </row>
    <row r="511" spans="1:23" x14ac:dyDescent="0.3">
      <c r="A511">
        <f t="shared" si="63"/>
        <v>509</v>
      </c>
      <c r="B511" s="15" t="str">
        <f ca="1">_xlfn.XLOOKUP(OFFSET('Survey Data'!$A$2,A511,0),Key!A$2:A$5,Key!B$2:B$5,"")</f>
        <v/>
      </c>
      <c r="C511" s="15">
        <f ca="1">_xlfn.XLOOKUP(OFFSET('Survey Data'!B$2,$A511,0),Key!$D$2:$D$6,Key!$E$2:$E$6,-25)</f>
        <v>-25</v>
      </c>
      <c r="D511" s="15">
        <f ca="1">_xlfn.XLOOKUP(OFFSET('Survey Data'!C$2,$A511,0),Key!$D$2:$D$6,Key!$E$2:$E$6,-25)</f>
        <v>-25</v>
      </c>
      <c r="E511" s="15">
        <f ca="1">_xlfn.XLOOKUP(OFFSET('Survey Data'!D$2,$A511,0),Key!$D$2:$D$6,Key!$E$2:$E$6,-25)</f>
        <v>-25</v>
      </c>
      <c r="F511" s="15">
        <f ca="1">_xlfn.XLOOKUP(OFFSET('Survey Data'!E$2,$A511,0),Key!$D$2:$D$6,Key!$E$2:$E$6,-25)</f>
        <v>-25</v>
      </c>
      <c r="G511" s="15">
        <f ca="1">_xlfn.XLOOKUP(OFFSET('Survey Data'!F$2,$A511,0),Key!$D$2:$D$6,Key!$E$2:$E$6,-25)</f>
        <v>-25</v>
      </c>
      <c r="H511" s="15">
        <f ca="1">_xlfn.XLOOKUP(OFFSET('Survey Data'!G$2,$A511,0),Key!$D$2:$D$6,Key!$E$2:$E$6,-25)</f>
        <v>-25</v>
      </c>
      <c r="I511" s="15">
        <f ca="1">OFFSET('Survey Data'!$H$2,A511,0)</f>
        <v>0</v>
      </c>
      <c r="J511" s="15" t="str">
        <f ca="1">_xlfn.XLOOKUP(OFFSET('Survey Data'!$R$2,A511,0),Key!$G$2:$G$3,Key!$H$2:$H$3,"")</f>
        <v/>
      </c>
      <c r="L511">
        <f t="shared" ca="1" si="56"/>
        <v>-150</v>
      </c>
      <c r="M511">
        <f t="shared" ca="1" si="57"/>
        <v>0</v>
      </c>
      <c r="N511" t="e">
        <f ca="1">VLOOKUP(M511,Key!J$2:K$101,2,FALSE)</f>
        <v>#N/A</v>
      </c>
      <c r="O511" t="e" cm="1">
        <f t="array" ref="O511">_xlfn.IFS(COUNTIF('Survey Data'!J511:P511,"Yes")&gt;1,4,'Survey Data'!P511="Yes",1,'Survey Data'!L511="Yes",2,'Survey Data'!M511="Yes",3,'Survey Data'!J511="Yes",4,'Survey Data'!K511="Yes",4,'Survey Data'!N511="Yes",4)</f>
        <v>#N/A</v>
      </c>
      <c r="P511" t="e">
        <f t="shared" ca="1" si="58"/>
        <v>#N/A</v>
      </c>
      <c r="Q511">
        <f t="shared" ca="1" si="59"/>
        <v>1</v>
      </c>
      <c r="R511" t="b">
        <f t="shared" ca="1" si="60"/>
        <v>1</v>
      </c>
      <c r="S511" t="str">
        <f t="shared" ca="1" si="61"/>
        <v/>
      </c>
      <c r="T511" t="e">
        <f ca="1">_xlfn.XLOOKUP(P511,'Depression Treatment'!A$2:A$33,'Depression Treatment'!I$2:I$33,0)*S511</f>
        <v>#N/A</v>
      </c>
      <c r="U511">
        <f>IF(LEFT('Survey Data'!I511,8)="Employed",1,0)</f>
        <v>0</v>
      </c>
      <c r="V511" s="33" t="e">
        <f ca="1">S511*(U511*(T511*VLOOKUP(N511,'Depression Treatment'!F$38:I$41,3,FALSE)+(1-T511)*VLOOKUP(N511,'Depression Treatment'!F$38:I$41,4,FALSE))+(1-U511)*(T511*VLOOKUP(N511,'Depression Treatment'!F$43:I$46,3,FALSE)+(1-T511)*VLOOKUP(N511,'Depression Treatment'!F$43:I$46,4,FALSE)))</f>
        <v>#VALUE!</v>
      </c>
      <c r="W511" s="33">
        <f t="shared" ca="1" si="62"/>
        <v>0</v>
      </c>
    </row>
    <row r="512" spans="1:23" x14ac:dyDescent="0.3">
      <c r="A512">
        <f t="shared" si="63"/>
        <v>510</v>
      </c>
      <c r="B512" s="15" t="str">
        <f ca="1">_xlfn.XLOOKUP(OFFSET('Survey Data'!$A$2,A512,0),Key!A$2:A$5,Key!B$2:B$5,"")</f>
        <v/>
      </c>
      <c r="C512" s="15">
        <f ca="1">_xlfn.XLOOKUP(OFFSET('Survey Data'!B$2,$A512,0),Key!$D$2:$D$6,Key!$E$2:$E$6,-25)</f>
        <v>-25</v>
      </c>
      <c r="D512" s="15">
        <f ca="1">_xlfn.XLOOKUP(OFFSET('Survey Data'!C$2,$A512,0),Key!$D$2:$D$6,Key!$E$2:$E$6,-25)</f>
        <v>-25</v>
      </c>
      <c r="E512" s="15">
        <f ca="1">_xlfn.XLOOKUP(OFFSET('Survey Data'!D$2,$A512,0),Key!$D$2:$D$6,Key!$E$2:$E$6,-25)</f>
        <v>-25</v>
      </c>
      <c r="F512" s="15">
        <f ca="1">_xlfn.XLOOKUP(OFFSET('Survey Data'!E$2,$A512,0),Key!$D$2:$D$6,Key!$E$2:$E$6,-25)</f>
        <v>-25</v>
      </c>
      <c r="G512" s="15">
        <f ca="1">_xlfn.XLOOKUP(OFFSET('Survey Data'!F$2,$A512,0),Key!$D$2:$D$6,Key!$E$2:$E$6,-25)</f>
        <v>-25</v>
      </c>
      <c r="H512" s="15">
        <f ca="1">_xlfn.XLOOKUP(OFFSET('Survey Data'!G$2,$A512,0),Key!$D$2:$D$6,Key!$E$2:$E$6,-25)</f>
        <v>-25</v>
      </c>
      <c r="I512" s="15">
        <f ca="1">OFFSET('Survey Data'!$H$2,A512,0)</f>
        <v>0</v>
      </c>
      <c r="J512" s="15" t="str">
        <f ca="1">_xlfn.XLOOKUP(OFFSET('Survey Data'!$R$2,A512,0),Key!$G$2:$G$3,Key!$H$2:$H$3,"")</f>
        <v/>
      </c>
      <c r="L512">
        <f t="shared" ca="1" si="56"/>
        <v>-150</v>
      </c>
      <c r="M512">
        <f t="shared" ca="1" si="57"/>
        <v>0</v>
      </c>
      <c r="N512" t="e">
        <f ca="1">VLOOKUP(M512,Key!J$2:K$101,2,FALSE)</f>
        <v>#N/A</v>
      </c>
      <c r="O512" t="e" cm="1">
        <f t="array" ref="O512">_xlfn.IFS(COUNTIF('Survey Data'!J512:P512,"Yes")&gt;1,4,'Survey Data'!P512="Yes",1,'Survey Data'!L512="Yes",2,'Survey Data'!M512="Yes",3,'Survey Data'!J512="Yes",4,'Survey Data'!K512="Yes",4,'Survey Data'!N512="Yes",4)</f>
        <v>#N/A</v>
      </c>
      <c r="P512" t="e">
        <f t="shared" ca="1" si="58"/>
        <v>#N/A</v>
      </c>
      <c r="Q512">
        <f t="shared" ca="1" si="59"/>
        <v>1</v>
      </c>
      <c r="R512" t="b">
        <f t="shared" ca="1" si="60"/>
        <v>1</v>
      </c>
      <c r="S512" t="str">
        <f t="shared" ca="1" si="61"/>
        <v/>
      </c>
      <c r="T512" t="e">
        <f ca="1">_xlfn.XLOOKUP(P512,'Depression Treatment'!A$2:A$33,'Depression Treatment'!I$2:I$33,0)*S512</f>
        <v>#N/A</v>
      </c>
      <c r="U512">
        <f>IF(LEFT('Survey Data'!I512,8)="Employed",1,0)</f>
        <v>0</v>
      </c>
      <c r="V512" s="33" t="e">
        <f ca="1">S512*(U512*(T512*VLOOKUP(N512,'Depression Treatment'!F$38:I$41,3,FALSE)+(1-T512)*VLOOKUP(N512,'Depression Treatment'!F$38:I$41,4,FALSE))+(1-U512)*(T512*VLOOKUP(N512,'Depression Treatment'!F$43:I$46,3,FALSE)+(1-T512)*VLOOKUP(N512,'Depression Treatment'!F$43:I$46,4,FALSE)))</f>
        <v>#VALUE!</v>
      </c>
      <c r="W512" s="33">
        <f t="shared" ca="1" si="62"/>
        <v>0</v>
      </c>
    </row>
    <row r="513" spans="1:23" x14ac:dyDescent="0.3">
      <c r="A513">
        <f t="shared" si="63"/>
        <v>511</v>
      </c>
      <c r="B513" s="15" t="str">
        <f ca="1">_xlfn.XLOOKUP(OFFSET('Survey Data'!$A$2,A513,0),Key!A$2:A$5,Key!B$2:B$5,"")</f>
        <v/>
      </c>
      <c r="C513" s="15">
        <f ca="1">_xlfn.XLOOKUP(OFFSET('Survey Data'!B$2,$A513,0),Key!$D$2:$D$6,Key!$E$2:$E$6,-25)</f>
        <v>-25</v>
      </c>
      <c r="D513" s="15">
        <f ca="1">_xlfn.XLOOKUP(OFFSET('Survey Data'!C$2,$A513,0),Key!$D$2:$D$6,Key!$E$2:$E$6,-25)</f>
        <v>-25</v>
      </c>
      <c r="E513" s="15">
        <f ca="1">_xlfn.XLOOKUP(OFFSET('Survey Data'!D$2,$A513,0),Key!$D$2:$D$6,Key!$E$2:$E$6,-25)</f>
        <v>-25</v>
      </c>
      <c r="F513" s="15">
        <f ca="1">_xlfn.XLOOKUP(OFFSET('Survey Data'!E$2,$A513,0),Key!$D$2:$D$6,Key!$E$2:$E$6,-25)</f>
        <v>-25</v>
      </c>
      <c r="G513" s="15">
        <f ca="1">_xlfn.XLOOKUP(OFFSET('Survey Data'!F$2,$A513,0),Key!$D$2:$D$6,Key!$E$2:$E$6,-25)</f>
        <v>-25</v>
      </c>
      <c r="H513" s="15">
        <f ca="1">_xlfn.XLOOKUP(OFFSET('Survey Data'!G$2,$A513,0),Key!$D$2:$D$6,Key!$E$2:$E$6,-25)</f>
        <v>-25</v>
      </c>
      <c r="I513" s="15">
        <f ca="1">OFFSET('Survey Data'!$H$2,A513,0)</f>
        <v>0</v>
      </c>
      <c r="J513" s="15" t="str">
        <f ca="1">_xlfn.XLOOKUP(OFFSET('Survey Data'!$R$2,A513,0),Key!$G$2:$G$3,Key!$H$2:$H$3,"")</f>
        <v/>
      </c>
      <c r="L513">
        <f t="shared" ca="1" si="56"/>
        <v>-150</v>
      </c>
      <c r="M513">
        <f t="shared" ca="1" si="57"/>
        <v>0</v>
      </c>
      <c r="N513" t="e">
        <f ca="1">VLOOKUP(M513,Key!J$2:K$101,2,FALSE)</f>
        <v>#N/A</v>
      </c>
      <c r="O513" t="e" cm="1">
        <f t="array" ref="O513">_xlfn.IFS(COUNTIF('Survey Data'!J513:P513,"Yes")&gt;1,4,'Survey Data'!P513="Yes",1,'Survey Data'!L513="Yes",2,'Survey Data'!M513="Yes",3,'Survey Data'!J513="Yes",4,'Survey Data'!K513="Yes",4,'Survey Data'!N513="Yes",4)</f>
        <v>#N/A</v>
      </c>
      <c r="P513" t="e">
        <f t="shared" ca="1" si="58"/>
        <v>#N/A</v>
      </c>
      <c r="Q513">
        <f t="shared" ca="1" si="59"/>
        <v>1</v>
      </c>
      <c r="R513" t="b">
        <f t="shared" ca="1" si="60"/>
        <v>1</v>
      </c>
      <c r="S513" t="str">
        <f t="shared" ca="1" si="61"/>
        <v/>
      </c>
      <c r="T513" t="e">
        <f ca="1">_xlfn.XLOOKUP(P513,'Depression Treatment'!A$2:A$33,'Depression Treatment'!I$2:I$33,0)*S513</f>
        <v>#N/A</v>
      </c>
      <c r="U513">
        <f>IF(LEFT('Survey Data'!I513,8)="Employed",1,0)</f>
        <v>0</v>
      </c>
      <c r="V513" s="33" t="e">
        <f ca="1">S513*(U513*(T513*VLOOKUP(N513,'Depression Treatment'!F$38:I$41,3,FALSE)+(1-T513)*VLOOKUP(N513,'Depression Treatment'!F$38:I$41,4,FALSE))+(1-U513)*(T513*VLOOKUP(N513,'Depression Treatment'!F$43:I$46,3,FALSE)+(1-T513)*VLOOKUP(N513,'Depression Treatment'!F$43:I$46,4,FALSE)))</f>
        <v>#VALUE!</v>
      </c>
      <c r="W513" s="33">
        <f t="shared" ca="1" si="62"/>
        <v>0</v>
      </c>
    </row>
    <row r="514" spans="1:23" x14ac:dyDescent="0.3">
      <c r="A514">
        <f t="shared" si="63"/>
        <v>512</v>
      </c>
      <c r="B514" s="15" t="str">
        <f ca="1">_xlfn.XLOOKUP(OFFSET('Survey Data'!$A$2,A514,0),Key!A$2:A$5,Key!B$2:B$5,"")</f>
        <v/>
      </c>
      <c r="C514" s="15">
        <f ca="1">_xlfn.XLOOKUP(OFFSET('Survey Data'!B$2,$A514,0),Key!$D$2:$D$6,Key!$E$2:$E$6,-25)</f>
        <v>-25</v>
      </c>
      <c r="D514" s="15">
        <f ca="1">_xlfn.XLOOKUP(OFFSET('Survey Data'!C$2,$A514,0),Key!$D$2:$D$6,Key!$E$2:$E$6,-25)</f>
        <v>-25</v>
      </c>
      <c r="E514" s="15">
        <f ca="1">_xlfn.XLOOKUP(OFFSET('Survey Data'!D$2,$A514,0),Key!$D$2:$D$6,Key!$E$2:$E$6,-25)</f>
        <v>-25</v>
      </c>
      <c r="F514" s="15">
        <f ca="1">_xlfn.XLOOKUP(OFFSET('Survey Data'!E$2,$A514,0),Key!$D$2:$D$6,Key!$E$2:$E$6,-25)</f>
        <v>-25</v>
      </c>
      <c r="G514" s="15">
        <f ca="1">_xlfn.XLOOKUP(OFFSET('Survey Data'!F$2,$A514,0),Key!$D$2:$D$6,Key!$E$2:$E$6,-25)</f>
        <v>-25</v>
      </c>
      <c r="H514" s="15">
        <f ca="1">_xlfn.XLOOKUP(OFFSET('Survey Data'!G$2,$A514,0),Key!$D$2:$D$6,Key!$E$2:$E$6,-25)</f>
        <v>-25</v>
      </c>
      <c r="I514" s="15">
        <f ca="1">OFFSET('Survey Data'!$H$2,A514,0)</f>
        <v>0</v>
      </c>
      <c r="J514" s="15" t="str">
        <f ca="1">_xlfn.XLOOKUP(OFFSET('Survey Data'!$R$2,A514,0),Key!$G$2:$G$3,Key!$H$2:$H$3,"")</f>
        <v/>
      </c>
      <c r="L514">
        <f t="shared" ca="1" si="56"/>
        <v>-150</v>
      </c>
      <c r="M514">
        <f t="shared" ca="1" si="57"/>
        <v>0</v>
      </c>
      <c r="N514" t="e">
        <f ca="1">VLOOKUP(M514,Key!J$2:K$101,2,FALSE)</f>
        <v>#N/A</v>
      </c>
      <c r="O514" t="e" cm="1">
        <f t="array" ref="O514">_xlfn.IFS(COUNTIF('Survey Data'!J514:P514,"Yes")&gt;1,4,'Survey Data'!P514="Yes",1,'Survey Data'!L514="Yes",2,'Survey Data'!M514="Yes",3,'Survey Data'!J514="Yes",4,'Survey Data'!K514="Yes",4,'Survey Data'!N514="Yes",4)</f>
        <v>#N/A</v>
      </c>
      <c r="P514" t="e">
        <f t="shared" ca="1" si="58"/>
        <v>#N/A</v>
      </c>
      <c r="Q514">
        <f t="shared" ca="1" si="59"/>
        <v>1</v>
      </c>
      <c r="R514" t="b">
        <f t="shared" ca="1" si="60"/>
        <v>1</v>
      </c>
      <c r="S514" t="str">
        <f t="shared" ca="1" si="61"/>
        <v/>
      </c>
      <c r="T514" t="e">
        <f ca="1">_xlfn.XLOOKUP(P514,'Depression Treatment'!A$2:A$33,'Depression Treatment'!I$2:I$33,0)*S514</f>
        <v>#N/A</v>
      </c>
      <c r="U514">
        <f>IF(LEFT('Survey Data'!I514,8)="Employed",1,0)</f>
        <v>0</v>
      </c>
      <c r="V514" s="33" t="e">
        <f ca="1">S514*(U514*(T514*VLOOKUP(N514,'Depression Treatment'!F$38:I$41,3,FALSE)+(1-T514)*VLOOKUP(N514,'Depression Treatment'!F$38:I$41,4,FALSE))+(1-U514)*(T514*VLOOKUP(N514,'Depression Treatment'!F$43:I$46,3,FALSE)+(1-T514)*VLOOKUP(N514,'Depression Treatment'!F$43:I$46,4,FALSE)))</f>
        <v>#VALUE!</v>
      </c>
      <c r="W514" s="33">
        <f t="shared" ca="1" si="62"/>
        <v>0</v>
      </c>
    </row>
    <row r="515" spans="1:23" x14ac:dyDescent="0.3">
      <c r="A515">
        <f t="shared" si="63"/>
        <v>513</v>
      </c>
      <c r="B515" s="15" t="str">
        <f ca="1">_xlfn.XLOOKUP(OFFSET('Survey Data'!$A$2,A515,0),Key!A$2:A$5,Key!B$2:B$5,"")</f>
        <v/>
      </c>
      <c r="C515" s="15">
        <f ca="1">_xlfn.XLOOKUP(OFFSET('Survey Data'!B$2,$A515,0),Key!$D$2:$D$6,Key!$E$2:$E$6,-25)</f>
        <v>-25</v>
      </c>
      <c r="D515" s="15">
        <f ca="1">_xlfn.XLOOKUP(OFFSET('Survey Data'!C$2,$A515,0),Key!$D$2:$D$6,Key!$E$2:$E$6,-25)</f>
        <v>-25</v>
      </c>
      <c r="E515" s="15">
        <f ca="1">_xlfn.XLOOKUP(OFFSET('Survey Data'!D$2,$A515,0),Key!$D$2:$D$6,Key!$E$2:$E$6,-25)</f>
        <v>-25</v>
      </c>
      <c r="F515" s="15">
        <f ca="1">_xlfn.XLOOKUP(OFFSET('Survey Data'!E$2,$A515,0),Key!$D$2:$D$6,Key!$E$2:$E$6,-25)</f>
        <v>-25</v>
      </c>
      <c r="G515" s="15">
        <f ca="1">_xlfn.XLOOKUP(OFFSET('Survey Data'!F$2,$A515,0),Key!$D$2:$D$6,Key!$E$2:$E$6,-25)</f>
        <v>-25</v>
      </c>
      <c r="H515" s="15">
        <f ca="1">_xlfn.XLOOKUP(OFFSET('Survey Data'!G$2,$A515,0),Key!$D$2:$D$6,Key!$E$2:$E$6,-25)</f>
        <v>-25</v>
      </c>
      <c r="I515" s="15">
        <f ca="1">OFFSET('Survey Data'!$H$2,A515,0)</f>
        <v>0</v>
      </c>
      <c r="J515" s="15" t="str">
        <f ca="1">_xlfn.XLOOKUP(OFFSET('Survey Data'!$R$2,A515,0),Key!$G$2:$G$3,Key!$H$2:$H$3,"")</f>
        <v/>
      </c>
      <c r="L515">
        <f t="shared" ca="1" si="56"/>
        <v>-150</v>
      </c>
      <c r="M515">
        <f t="shared" ca="1" si="57"/>
        <v>0</v>
      </c>
      <c r="N515" t="e">
        <f ca="1">VLOOKUP(M515,Key!J$2:K$101,2,FALSE)</f>
        <v>#N/A</v>
      </c>
      <c r="O515" t="e" cm="1">
        <f t="array" ref="O515">_xlfn.IFS(COUNTIF('Survey Data'!J515:P515,"Yes")&gt;1,4,'Survey Data'!P515="Yes",1,'Survey Data'!L515="Yes",2,'Survey Data'!M515="Yes",3,'Survey Data'!J515="Yes",4,'Survey Data'!K515="Yes",4,'Survey Data'!N515="Yes",4)</f>
        <v>#N/A</v>
      </c>
      <c r="P515" t="e">
        <f t="shared" ca="1" si="58"/>
        <v>#N/A</v>
      </c>
      <c r="Q515">
        <f t="shared" ca="1" si="59"/>
        <v>1</v>
      </c>
      <c r="R515" t="b">
        <f t="shared" ca="1" si="60"/>
        <v>1</v>
      </c>
      <c r="S515" t="str">
        <f t="shared" ca="1" si="61"/>
        <v/>
      </c>
      <c r="T515" t="e">
        <f ca="1">_xlfn.XLOOKUP(P515,'Depression Treatment'!A$2:A$33,'Depression Treatment'!I$2:I$33,0)*S515</f>
        <v>#N/A</v>
      </c>
      <c r="U515">
        <f>IF(LEFT('Survey Data'!I515,8)="Employed",1,0)</f>
        <v>0</v>
      </c>
      <c r="V515" s="33" t="e">
        <f ca="1">S515*(U515*(T515*VLOOKUP(N515,'Depression Treatment'!F$38:I$41,3,FALSE)+(1-T515)*VLOOKUP(N515,'Depression Treatment'!F$38:I$41,4,FALSE))+(1-U515)*(T515*VLOOKUP(N515,'Depression Treatment'!F$43:I$46,3,FALSE)+(1-T515)*VLOOKUP(N515,'Depression Treatment'!F$43:I$46,4,FALSE)))</f>
        <v>#VALUE!</v>
      </c>
      <c r="W515" s="33">
        <f t="shared" ca="1" si="62"/>
        <v>0</v>
      </c>
    </row>
    <row r="516" spans="1:23" x14ac:dyDescent="0.3">
      <c r="A516">
        <f t="shared" si="63"/>
        <v>514</v>
      </c>
      <c r="B516" s="15" t="str">
        <f ca="1">_xlfn.XLOOKUP(OFFSET('Survey Data'!$A$2,A516,0),Key!A$2:A$5,Key!B$2:B$5,"")</f>
        <v/>
      </c>
      <c r="C516" s="15">
        <f ca="1">_xlfn.XLOOKUP(OFFSET('Survey Data'!B$2,$A516,0),Key!$D$2:$D$6,Key!$E$2:$E$6,-25)</f>
        <v>-25</v>
      </c>
      <c r="D516" s="15">
        <f ca="1">_xlfn.XLOOKUP(OFFSET('Survey Data'!C$2,$A516,0),Key!$D$2:$D$6,Key!$E$2:$E$6,-25)</f>
        <v>-25</v>
      </c>
      <c r="E516" s="15">
        <f ca="1">_xlfn.XLOOKUP(OFFSET('Survey Data'!D$2,$A516,0),Key!$D$2:$D$6,Key!$E$2:$E$6,-25)</f>
        <v>-25</v>
      </c>
      <c r="F516" s="15">
        <f ca="1">_xlfn.XLOOKUP(OFFSET('Survey Data'!E$2,$A516,0),Key!$D$2:$D$6,Key!$E$2:$E$6,-25)</f>
        <v>-25</v>
      </c>
      <c r="G516" s="15">
        <f ca="1">_xlfn.XLOOKUP(OFFSET('Survey Data'!F$2,$A516,0),Key!$D$2:$D$6,Key!$E$2:$E$6,-25)</f>
        <v>-25</v>
      </c>
      <c r="H516" s="15">
        <f ca="1">_xlfn.XLOOKUP(OFFSET('Survey Data'!G$2,$A516,0),Key!$D$2:$D$6,Key!$E$2:$E$6,-25)</f>
        <v>-25</v>
      </c>
      <c r="I516" s="15">
        <f ca="1">OFFSET('Survey Data'!$H$2,A516,0)</f>
        <v>0</v>
      </c>
      <c r="J516" s="15" t="str">
        <f ca="1">_xlfn.XLOOKUP(OFFSET('Survey Data'!$R$2,A516,0),Key!$G$2:$G$3,Key!$H$2:$H$3,"")</f>
        <v/>
      </c>
      <c r="L516">
        <f t="shared" ref="L516:L579" ca="1" si="64">SUM(C516:H516)</f>
        <v>-150</v>
      </c>
      <c r="M516">
        <f t="shared" ref="M516:M579" ca="1" si="65">IF(OR(I516="",I516="."),0,I516)</f>
        <v>0</v>
      </c>
      <c r="N516" t="e">
        <f ca="1">VLOOKUP(M516,Key!J$2:K$101,2,FALSE)</f>
        <v>#N/A</v>
      </c>
      <c r="O516" t="e" cm="1">
        <f t="array" ref="O516">_xlfn.IFS(COUNTIF('Survey Data'!J516:P516,"Yes")&gt;1,4,'Survey Data'!P516="Yes",1,'Survey Data'!L516="Yes",2,'Survey Data'!M516="Yes",3,'Survey Data'!J516="Yes",4,'Survey Data'!K516="Yes",4,'Survey Data'!N516="Yes",4)</f>
        <v>#N/A</v>
      </c>
      <c r="P516" t="e">
        <f t="shared" ref="P516:P579" ca="1" si="66">_xlfn.NUMBERVALUE(CONCATENATE(Q516,N516,O516))</f>
        <v>#N/A</v>
      </c>
      <c r="Q516">
        <f t="shared" ref="Q516:Q579" ca="1" si="67">IF(J516="",1,J516)</f>
        <v>1</v>
      </c>
      <c r="R516" t="b">
        <f t="shared" ref="R516:R579" ca="1" si="68">OR(B516="",B516=".",L516&lt;0,L516&gt;24,M516&lt;18,M516&gt;117,_xlfn.IFNA(O516,0)&lt;1)</f>
        <v>1</v>
      </c>
      <c r="S516" t="str">
        <f t="shared" ref="S516:S579" ca="1" si="69">IF(NOT(R516),IF(L516&gt;8,1,0),"")</f>
        <v/>
      </c>
      <c r="T516" t="e">
        <f ca="1">_xlfn.XLOOKUP(P516,'Depression Treatment'!A$2:A$33,'Depression Treatment'!I$2:I$33,0)*S516</f>
        <v>#N/A</v>
      </c>
      <c r="U516">
        <f>IF(LEFT('Survey Data'!I516,8)="Employed",1,0)</f>
        <v>0</v>
      </c>
      <c r="V516" s="33" t="e">
        <f ca="1">S516*(U516*(T516*VLOOKUP(N516,'Depression Treatment'!F$38:I$41,3,FALSE)+(1-T516)*VLOOKUP(N516,'Depression Treatment'!F$38:I$41,4,FALSE))+(1-U516)*(T516*VLOOKUP(N516,'Depression Treatment'!F$43:I$46,3,FALSE)+(1-T516)*VLOOKUP(N516,'Depression Treatment'!F$43:I$46,4,FALSE)))</f>
        <v>#VALUE!</v>
      </c>
      <c r="W516" s="33">
        <f t="shared" ref="W516:W579" ca="1" si="70">IF(R516,0,IF(ISNUMBER(V516),V516,0))</f>
        <v>0</v>
      </c>
    </row>
    <row r="517" spans="1:23" x14ac:dyDescent="0.3">
      <c r="A517">
        <f t="shared" ref="A517:A580" si="71">A516+1</f>
        <v>515</v>
      </c>
      <c r="B517" s="15" t="str">
        <f ca="1">_xlfn.XLOOKUP(OFFSET('Survey Data'!$A$2,A517,0),Key!A$2:A$5,Key!B$2:B$5,"")</f>
        <v/>
      </c>
      <c r="C517" s="15">
        <f ca="1">_xlfn.XLOOKUP(OFFSET('Survey Data'!B$2,$A517,0),Key!$D$2:$D$6,Key!$E$2:$E$6,-25)</f>
        <v>-25</v>
      </c>
      <c r="D517" s="15">
        <f ca="1">_xlfn.XLOOKUP(OFFSET('Survey Data'!C$2,$A517,0),Key!$D$2:$D$6,Key!$E$2:$E$6,-25)</f>
        <v>-25</v>
      </c>
      <c r="E517" s="15">
        <f ca="1">_xlfn.XLOOKUP(OFFSET('Survey Data'!D$2,$A517,0),Key!$D$2:$D$6,Key!$E$2:$E$6,-25)</f>
        <v>-25</v>
      </c>
      <c r="F517" s="15">
        <f ca="1">_xlfn.XLOOKUP(OFFSET('Survey Data'!E$2,$A517,0),Key!$D$2:$D$6,Key!$E$2:$E$6,-25)</f>
        <v>-25</v>
      </c>
      <c r="G517" s="15">
        <f ca="1">_xlfn.XLOOKUP(OFFSET('Survey Data'!F$2,$A517,0),Key!$D$2:$D$6,Key!$E$2:$E$6,-25)</f>
        <v>-25</v>
      </c>
      <c r="H517" s="15">
        <f ca="1">_xlfn.XLOOKUP(OFFSET('Survey Data'!G$2,$A517,0),Key!$D$2:$D$6,Key!$E$2:$E$6,-25)</f>
        <v>-25</v>
      </c>
      <c r="I517" s="15">
        <f ca="1">OFFSET('Survey Data'!$H$2,A517,0)</f>
        <v>0</v>
      </c>
      <c r="J517" s="15" t="str">
        <f ca="1">_xlfn.XLOOKUP(OFFSET('Survey Data'!$R$2,A517,0),Key!$G$2:$G$3,Key!$H$2:$H$3,"")</f>
        <v/>
      </c>
      <c r="L517">
        <f t="shared" ca="1" si="64"/>
        <v>-150</v>
      </c>
      <c r="M517">
        <f t="shared" ca="1" si="65"/>
        <v>0</v>
      </c>
      <c r="N517" t="e">
        <f ca="1">VLOOKUP(M517,Key!J$2:K$101,2,FALSE)</f>
        <v>#N/A</v>
      </c>
      <c r="O517" t="e" cm="1">
        <f t="array" ref="O517">_xlfn.IFS(COUNTIF('Survey Data'!J517:P517,"Yes")&gt;1,4,'Survey Data'!P517="Yes",1,'Survey Data'!L517="Yes",2,'Survey Data'!M517="Yes",3,'Survey Data'!J517="Yes",4,'Survey Data'!K517="Yes",4,'Survey Data'!N517="Yes",4)</f>
        <v>#N/A</v>
      </c>
      <c r="P517" t="e">
        <f t="shared" ca="1" si="66"/>
        <v>#N/A</v>
      </c>
      <c r="Q517">
        <f t="shared" ca="1" si="67"/>
        <v>1</v>
      </c>
      <c r="R517" t="b">
        <f t="shared" ca="1" si="68"/>
        <v>1</v>
      </c>
      <c r="S517" t="str">
        <f t="shared" ca="1" si="69"/>
        <v/>
      </c>
      <c r="T517" t="e">
        <f ca="1">_xlfn.XLOOKUP(P517,'Depression Treatment'!A$2:A$33,'Depression Treatment'!I$2:I$33,0)*S517</f>
        <v>#N/A</v>
      </c>
      <c r="U517">
        <f>IF(LEFT('Survey Data'!I517,8)="Employed",1,0)</f>
        <v>0</v>
      </c>
      <c r="V517" s="33" t="e">
        <f ca="1">S517*(U517*(T517*VLOOKUP(N517,'Depression Treatment'!F$38:I$41,3,FALSE)+(1-T517)*VLOOKUP(N517,'Depression Treatment'!F$38:I$41,4,FALSE))+(1-U517)*(T517*VLOOKUP(N517,'Depression Treatment'!F$43:I$46,3,FALSE)+(1-T517)*VLOOKUP(N517,'Depression Treatment'!F$43:I$46,4,FALSE)))</f>
        <v>#VALUE!</v>
      </c>
      <c r="W517" s="33">
        <f t="shared" ca="1" si="70"/>
        <v>0</v>
      </c>
    </row>
    <row r="518" spans="1:23" x14ac:dyDescent="0.3">
      <c r="A518">
        <f t="shared" si="71"/>
        <v>516</v>
      </c>
      <c r="B518" s="15" t="str">
        <f ca="1">_xlfn.XLOOKUP(OFFSET('Survey Data'!$A$2,A518,0),Key!A$2:A$5,Key!B$2:B$5,"")</f>
        <v/>
      </c>
      <c r="C518" s="15">
        <f ca="1">_xlfn.XLOOKUP(OFFSET('Survey Data'!B$2,$A518,0),Key!$D$2:$D$6,Key!$E$2:$E$6,-25)</f>
        <v>-25</v>
      </c>
      <c r="D518" s="15">
        <f ca="1">_xlfn.XLOOKUP(OFFSET('Survey Data'!C$2,$A518,0),Key!$D$2:$D$6,Key!$E$2:$E$6,-25)</f>
        <v>-25</v>
      </c>
      <c r="E518" s="15">
        <f ca="1">_xlfn.XLOOKUP(OFFSET('Survey Data'!D$2,$A518,0),Key!$D$2:$D$6,Key!$E$2:$E$6,-25)</f>
        <v>-25</v>
      </c>
      <c r="F518" s="15">
        <f ca="1">_xlfn.XLOOKUP(OFFSET('Survey Data'!E$2,$A518,0),Key!$D$2:$D$6,Key!$E$2:$E$6,-25)</f>
        <v>-25</v>
      </c>
      <c r="G518" s="15">
        <f ca="1">_xlfn.XLOOKUP(OFFSET('Survey Data'!F$2,$A518,0),Key!$D$2:$D$6,Key!$E$2:$E$6,-25)</f>
        <v>-25</v>
      </c>
      <c r="H518" s="15">
        <f ca="1">_xlfn.XLOOKUP(OFFSET('Survey Data'!G$2,$A518,0),Key!$D$2:$D$6,Key!$E$2:$E$6,-25)</f>
        <v>-25</v>
      </c>
      <c r="I518" s="15">
        <f ca="1">OFFSET('Survey Data'!$H$2,A518,0)</f>
        <v>0</v>
      </c>
      <c r="J518" s="15" t="str">
        <f ca="1">_xlfn.XLOOKUP(OFFSET('Survey Data'!$R$2,A518,0),Key!$G$2:$G$3,Key!$H$2:$H$3,"")</f>
        <v/>
      </c>
      <c r="L518">
        <f t="shared" ca="1" si="64"/>
        <v>-150</v>
      </c>
      <c r="M518">
        <f t="shared" ca="1" si="65"/>
        <v>0</v>
      </c>
      <c r="N518" t="e">
        <f ca="1">VLOOKUP(M518,Key!J$2:K$101,2,FALSE)</f>
        <v>#N/A</v>
      </c>
      <c r="O518" t="e" cm="1">
        <f t="array" ref="O518">_xlfn.IFS(COUNTIF('Survey Data'!J518:P518,"Yes")&gt;1,4,'Survey Data'!P518="Yes",1,'Survey Data'!L518="Yes",2,'Survey Data'!M518="Yes",3,'Survey Data'!J518="Yes",4,'Survey Data'!K518="Yes",4,'Survey Data'!N518="Yes",4)</f>
        <v>#N/A</v>
      </c>
      <c r="P518" t="e">
        <f t="shared" ca="1" si="66"/>
        <v>#N/A</v>
      </c>
      <c r="Q518">
        <f t="shared" ca="1" si="67"/>
        <v>1</v>
      </c>
      <c r="R518" t="b">
        <f t="shared" ca="1" si="68"/>
        <v>1</v>
      </c>
      <c r="S518" t="str">
        <f t="shared" ca="1" si="69"/>
        <v/>
      </c>
      <c r="T518" t="e">
        <f ca="1">_xlfn.XLOOKUP(P518,'Depression Treatment'!A$2:A$33,'Depression Treatment'!I$2:I$33,0)*S518</f>
        <v>#N/A</v>
      </c>
      <c r="U518">
        <f>IF(LEFT('Survey Data'!I518,8)="Employed",1,0)</f>
        <v>0</v>
      </c>
      <c r="V518" s="33" t="e">
        <f ca="1">S518*(U518*(T518*VLOOKUP(N518,'Depression Treatment'!F$38:I$41,3,FALSE)+(1-T518)*VLOOKUP(N518,'Depression Treatment'!F$38:I$41,4,FALSE))+(1-U518)*(T518*VLOOKUP(N518,'Depression Treatment'!F$43:I$46,3,FALSE)+(1-T518)*VLOOKUP(N518,'Depression Treatment'!F$43:I$46,4,FALSE)))</f>
        <v>#VALUE!</v>
      </c>
      <c r="W518" s="33">
        <f t="shared" ca="1" si="70"/>
        <v>0</v>
      </c>
    </row>
    <row r="519" spans="1:23" x14ac:dyDescent="0.3">
      <c r="A519">
        <f t="shared" si="71"/>
        <v>517</v>
      </c>
      <c r="B519" s="15" t="str">
        <f ca="1">_xlfn.XLOOKUP(OFFSET('Survey Data'!$A$2,A519,0),Key!A$2:A$5,Key!B$2:B$5,"")</f>
        <v/>
      </c>
      <c r="C519" s="15">
        <f ca="1">_xlfn.XLOOKUP(OFFSET('Survey Data'!B$2,$A519,0),Key!$D$2:$D$6,Key!$E$2:$E$6,-25)</f>
        <v>-25</v>
      </c>
      <c r="D519" s="15">
        <f ca="1">_xlfn.XLOOKUP(OFFSET('Survey Data'!C$2,$A519,0),Key!$D$2:$D$6,Key!$E$2:$E$6,-25)</f>
        <v>-25</v>
      </c>
      <c r="E519" s="15">
        <f ca="1">_xlfn.XLOOKUP(OFFSET('Survey Data'!D$2,$A519,0),Key!$D$2:$D$6,Key!$E$2:$E$6,-25)</f>
        <v>-25</v>
      </c>
      <c r="F519" s="15">
        <f ca="1">_xlfn.XLOOKUP(OFFSET('Survey Data'!E$2,$A519,0),Key!$D$2:$D$6,Key!$E$2:$E$6,-25)</f>
        <v>-25</v>
      </c>
      <c r="G519" s="15">
        <f ca="1">_xlfn.XLOOKUP(OFFSET('Survey Data'!F$2,$A519,0),Key!$D$2:$D$6,Key!$E$2:$E$6,-25)</f>
        <v>-25</v>
      </c>
      <c r="H519" s="15">
        <f ca="1">_xlfn.XLOOKUP(OFFSET('Survey Data'!G$2,$A519,0),Key!$D$2:$D$6,Key!$E$2:$E$6,-25)</f>
        <v>-25</v>
      </c>
      <c r="I519" s="15">
        <f ca="1">OFFSET('Survey Data'!$H$2,A519,0)</f>
        <v>0</v>
      </c>
      <c r="J519" s="15" t="str">
        <f ca="1">_xlfn.XLOOKUP(OFFSET('Survey Data'!$R$2,A519,0),Key!$G$2:$G$3,Key!$H$2:$H$3,"")</f>
        <v/>
      </c>
      <c r="L519">
        <f t="shared" ca="1" si="64"/>
        <v>-150</v>
      </c>
      <c r="M519">
        <f t="shared" ca="1" si="65"/>
        <v>0</v>
      </c>
      <c r="N519" t="e">
        <f ca="1">VLOOKUP(M519,Key!J$2:K$101,2,FALSE)</f>
        <v>#N/A</v>
      </c>
      <c r="O519" t="e" cm="1">
        <f t="array" ref="O519">_xlfn.IFS(COUNTIF('Survey Data'!J519:P519,"Yes")&gt;1,4,'Survey Data'!P519="Yes",1,'Survey Data'!L519="Yes",2,'Survey Data'!M519="Yes",3,'Survey Data'!J519="Yes",4,'Survey Data'!K519="Yes",4,'Survey Data'!N519="Yes",4)</f>
        <v>#N/A</v>
      </c>
      <c r="P519" t="e">
        <f t="shared" ca="1" si="66"/>
        <v>#N/A</v>
      </c>
      <c r="Q519">
        <f t="shared" ca="1" si="67"/>
        <v>1</v>
      </c>
      <c r="R519" t="b">
        <f t="shared" ca="1" si="68"/>
        <v>1</v>
      </c>
      <c r="S519" t="str">
        <f t="shared" ca="1" si="69"/>
        <v/>
      </c>
      <c r="T519" t="e">
        <f ca="1">_xlfn.XLOOKUP(P519,'Depression Treatment'!A$2:A$33,'Depression Treatment'!I$2:I$33,0)*S519</f>
        <v>#N/A</v>
      </c>
      <c r="U519">
        <f>IF(LEFT('Survey Data'!I519,8)="Employed",1,0)</f>
        <v>0</v>
      </c>
      <c r="V519" s="33" t="e">
        <f ca="1">S519*(U519*(T519*VLOOKUP(N519,'Depression Treatment'!F$38:I$41,3,FALSE)+(1-T519)*VLOOKUP(N519,'Depression Treatment'!F$38:I$41,4,FALSE))+(1-U519)*(T519*VLOOKUP(N519,'Depression Treatment'!F$43:I$46,3,FALSE)+(1-T519)*VLOOKUP(N519,'Depression Treatment'!F$43:I$46,4,FALSE)))</f>
        <v>#VALUE!</v>
      </c>
      <c r="W519" s="33">
        <f t="shared" ca="1" si="70"/>
        <v>0</v>
      </c>
    </row>
    <row r="520" spans="1:23" x14ac:dyDescent="0.3">
      <c r="A520">
        <f t="shared" si="71"/>
        <v>518</v>
      </c>
      <c r="B520" s="15" t="str">
        <f ca="1">_xlfn.XLOOKUP(OFFSET('Survey Data'!$A$2,A520,0),Key!A$2:A$5,Key!B$2:B$5,"")</f>
        <v/>
      </c>
      <c r="C520" s="15">
        <f ca="1">_xlfn.XLOOKUP(OFFSET('Survey Data'!B$2,$A520,0),Key!$D$2:$D$6,Key!$E$2:$E$6,-25)</f>
        <v>-25</v>
      </c>
      <c r="D520" s="15">
        <f ca="1">_xlfn.XLOOKUP(OFFSET('Survey Data'!C$2,$A520,0),Key!$D$2:$D$6,Key!$E$2:$E$6,-25)</f>
        <v>-25</v>
      </c>
      <c r="E520" s="15">
        <f ca="1">_xlfn.XLOOKUP(OFFSET('Survey Data'!D$2,$A520,0),Key!$D$2:$D$6,Key!$E$2:$E$6,-25)</f>
        <v>-25</v>
      </c>
      <c r="F520" s="15">
        <f ca="1">_xlfn.XLOOKUP(OFFSET('Survey Data'!E$2,$A520,0),Key!$D$2:$D$6,Key!$E$2:$E$6,-25)</f>
        <v>-25</v>
      </c>
      <c r="G520" s="15">
        <f ca="1">_xlfn.XLOOKUP(OFFSET('Survey Data'!F$2,$A520,0),Key!$D$2:$D$6,Key!$E$2:$E$6,-25)</f>
        <v>-25</v>
      </c>
      <c r="H520" s="15">
        <f ca="1">_xlfn.XLOOKUP(OFFSET('Survey Data'!G$2,$A520,0),Key!$D$2:$D$6,Key!$E$2:$E$6,-25)</f>
        <v>-25</v>
      </c>
      <c r="I520" s="15">
        <f ca="1">OFFSET('Survey Data'!$H$2,A520,0)</f>
        <v>0</v>
      </c>
      <c r="J520" s="15" t="str">
        <f ca="1">_xlfn.XLOOKUP(OFFSET('Survey Data'!$R$2,A520,0),Key!$G$2:$G$3,Key!$H$2:$H$3,"")</f>
        <v/>
      </c>
      <c r="L520">
        <f t="shared" ca="1" si="64"/>
        <v>-150</v>
      </c>
      <c r="M520">
        <f t="shared" ca="1" si="65"/>
        <v>0</v>
      </c>
      <c r="N520" t="e">
        <f ca="1">VLOOKUP(M520,Key!J$2:K$101,2,FALSE)</f>
        <v>#N/A</v>
      </c>
      <c r="O520" t="e" cm="1">
        <f t="array" ref="O520">_xlfn.IFS(COUNTIF('Survey Data'!J520:P520,"Yes")&gt;1,4,'Survey Data'!P520="Yes",1,'Survey Data'!L520="Yes",2,'Survey Data'!M520="Yes",3,'Survey Data'!J520="Yes",4,'Survey Data'!K520="Yes",4,'Survey Data'!N520="Yes",4)</f>
        <v>#N/A</v>
      </c>
      <c r="P520" t="e">
        <f t="shared" ca="1" si="66"/>
        <v>#N/A</v>
      </c>
      <c r="Q520">
        <f t="shared" ca="1" si="67"/>
        <v>1</v>
      </c>
      <c r="R520" t="b">
        <f t="shared" ca="1" si="68"/>
        <v>1</v>
      </c>
      <c r="S520" t="str">
        <f t="shared" ca="1" si="69"/>
        <v/>
      </c>
      <c r="T520" t="e">
        <f ca="1">_xlfn.XLOOKUP(P520,'Depression Treatment'!A$2:A$33,'Depression Treatment'!I$2:I$33,0)*S520</f>
        <v>#N/A</v>
      </c>
      <c r="U520">
        <f>IF(LEFT('Survey Data'!I520,8)="Employed",1,0)</f>
        <v>0</v>
      </c>
      <c r="V520" s="33" t="e">
        <f ca="1">S520*(U520*(T520*VLOOKUP(N520,'Depression Treatment'!F$38:I$41,3,FALSE)+(1-T520)*VLOOKUP(N520,'Depression Treatment'!F$38:I$41,4,FALSE))+(1-U520)*(T520*VLOOKUP(N520,'Depression Treatment'!F$43:I$46,3,FALSE)+(1-T520)*VLOOKUP(N520,'Depression Treatment'!F$43:I$46,4,FALSE)))</f>
        <v>#VALUE!</v>
      </c>
      <c r="W520" s="33">
        <f t="shared" ca="1" si="70"/>
        <v>0</v>
      </c>
    </row>
    <row r="521" spans="1:23" x14ac:dyDescent="0.3">
      <c r="A521">
        <f t="shared" si="71"/>
        <v>519</v>
      </c>
      <c r="B521" s="15" t="str">
        <f ca="1">_xlfn.XLOOKUP(OFFSET('Survey Data'!$A$2,A521,0),Key!A$2:A$5,Key!B$2:B$5,"")</f>
        <v/>
      </c>
      <c r="C521" s="15">
        <f ca="1">_xlfn.XLOOKUP(OFFSET('Survey Data'!B$2,$A521,0),Key!$D$2:$D$6,Key!$E$2:$E$6,-25)</f>
        <v>-25</v>
      </c>
      <c r="D521" s="15">
        <f ca="1">_xlfn.XLOOKUP(OFFSET('Survey Data'!C$2,$A521,0),Key!$D$2:$D$6,Key!$E$2:$E$6,-25)</f>
        <v>-25</v>
      </c>
      <c r="E521" s="15">
        <f ca="1">_xlfn.XLOOKUP(OFFSET('Survey Data'!D$2,$A521,0),Key!$D$2:$D$6,Key!$E$2:$E$6,-25)</f>
        <v>-25</v>
      </c>
      <c r="F521" s="15">
        <f ca="1">_xlfn.XLOOKUP(OFFSET('Survey Data'!E$2,$A521,0),Key!$D$2:$D$6,Key!$E$2:$E$6,-25)</f>
        <v>-25</v>
      </c>
      <c r="G521" s="15">
        <f ca="1">_xlfn.XLOOKUP(OFFSET('Survey Data'!F$2,$A521,0),Key!$D$2:$D$6,Key!$E$2:$E$6,-25)</f>
        <v>-25</v>
      </c>
      <c r="H521" s="15">
        <f ca="1">_xlfn.XLOOKUP(OFFSET('Survey Data'!G$2,$A521,0),Key!$D$2:$D$6,Key!$E$2:$E$6,-25)</f>
        <v>-25</v>
      </c>
      <c r="I521" s="15">
        <f ca="1">OFFSET('Survey Data'!$H$2,A521,0)</f>
        <v>0</v>
      </c>
      <c r="J521" s="15" t="str">
        <f ca="1">_xlfn.XLOOKUP(OFFSET('Survey Data'!$R$2,A521,0),Key!$G$2:$G$3,Key!$H$2:$H$3,"")</f>
        <v/>
      </c>
      <c r="L521">
        <f t="shared" ca="1" si="64"/>
        <v>-150</v>
      </c>
      <c r="M521">
        <f t="shared" ca="1" si="65"/>
        <v>0</v>
      </c>
      <c r="N521" t="e">
        <f ca="1">VLOOKUP(M521,Key!J$2:K$101,2,FALSE)</f>
        <v>#N/A</v>
      </c>
      <c r="O521" t="e" cm="1">
        <f t="array" ref="O521">_xlfn.IFS(COUNTIF('Survey Data'!J521:P521,"Yes")&gt;1,4,'Survey Data'!P521="Yes",1,'Survey Data'!L521="Yes",2,'Survey Data'!M521="Yes",3,'Survey Data'!J521="Yes",4,'Survey Data'!K521="Yes",4,'Survey Data'!N521="Yes",4)</f>
        <v>#N/A</v>
      </c>
      <c r="P521" t="e">
        <f t="shared" ca="1" si="66"/>
        <v>#N/A</v>
      </c>
      <c r="Q521">
        <f t="shared" ca="1" si="67"/>
        <v>1</v>
      </c>
      <c r="R521" t="b">
        <f t="shared" ca="1" si="68"/>
        <v>1</v>
      </c>
      <c r="S521" t="str">
        <f t="shared" ca="1" si="69"/>
        <v/>
      </c>
      <c r="T521" t="e">
        <f ca="1">_xlfn.XLOOKUP(P521,'Depression Treatment'!A$2:A$33,'Depression Treatment'!I$2:I$33,0)*S521</f>
        <v>#N/A</v>
      </c>
      <c r="U521">
        <f>IF(LEFT('Survey Data'!I521,8)="Employed",1,0)</f>
        <v>0</v>
      </c>
      <c r="V521" s="33" t="e">
        <f ca="1">S521*(U521*(T521*VLOOKUP(N521,'Depression Treatment'!F$38:I$41,3,FALSE)+(1-T521)*VLOOKUP(N521,'Depression Treatment'!F$38:I$41,4,FALSE))+(1-U521)*(T521*VLOOKUP(N521,'Depression Treatment'!F$43:I$46,3,FALSE)+(1-T521)*VLOOKUP(N521,'Depression Treatment'!F$43:I$46,4,FALSE)))</f>
        <v>#VALUE!</v>
      </c>
      <c r="W521" s="33">
        <f t="shared" ca="1" si="70"/>
        <v>0</v>
      </c>
    </row>
    <row r="522" spans="1:23" x14ac:dyDescent="0.3">
      <c r="A522">
        <f t="shared" si="71"/>
        <v>520</v>
      </c>
      <c r="B522" s="15" t="str">
        <f ca="1">_xlfn.XLOOKUP(OFFSET('Survey Data'!$A$2,A522,0),Key!A$2:A$5,Key!B$2:B$5,"")</f>
        <v/>
      </c>
      <c r="C522" s="15">
        <f ca="1">_xlfn.XLOOKUP(OFFSET('Survey Data'!B$2,$A522,0),Key!$D$2:$D$6,Key!$E$2:$E$6,-25)</f>
        <v>-25</v>
      </c>
      <c r="D522" s="15">
        <f ca="1">_xlfn.XLOOKUP(OFFSET('Survey Data'!C$2,$A522,0),Key!$D$2:$D$6,Key!$E$2:$E$6,-25)</f>
        <v>-25</v>
      </c>
      <c r="E522" s="15">
        <f ca="1">_xlfn.XLOOKUP(OFFSET('Survey Data'!D$2,$A522,0),Key!$D$2:$D$6,Key!$E$2:$E$6,-25)</f>
        <v>-25</v>
      </c>
      <c r="F522" s="15">
        <f ca="1">_xlfn.XLOOKUP(OFFSET('Survey Data'!E$2,$A522,0),Key!$D$2:$D$6,Key!$E$2:$E$6,-25)</f>
        <v>-25</v>
      </c>
      <c r="G522" s="15">
        <f ca="1">_xlfn.XLOOKUP(OFFSET('Survey Data'!F$2,$A522,0),Key!$D$2:$D$6,Key!$E$2:$E$6,-25)</f>
        <v>-25</v>
      </c>
      <c r="H522" s="15">
        <f ca="1">_xlfn.XLOOKUP(OFFSET('Survey Data'!G$2,$A522,0),Key!$D$2:$D$6,Key!$E$2:$E$6,-25)</f>
        <v>-25</v>
      </c>
      <c r="I522" s="15">
        <f ca="1">OFFSET('Survey Data'!$H$2,A522,0)</f>
        <v>0</v>
      </c>
      <c r="J522" s="15" t="str">
        <f ca="1">_xlfn.XLOOKUP(OFFSET('Survey Data'!$R$2,A522,0),Key!$G$2:$G$3,Key!$H$2:$H$3,"")</f>
        <v/>
      </c>
      <c r="L522">
        <f t="shared" ca="1" si="64"/>
        <v>-150</v>
      </c>
      <c r="M522">
        <f t="shared" ca="1" si="65"/>
        <v>0</v>
      </c>
      <c r="N522" t="e">
        <f ca="1">VLOOKUP(M522,Key!J$2:K$101,2,FALSE)</f>
        <v>#N/A</v>
      </c>
      <c r="O522" t="e" cm="1">
        <f t="array" ref="O522">_xlfn.IFS(COUNTIF('Survey Data'!J522:P522,"Yes")&gt;1,4,'Survey Data'!P522="Yes",1,'Survey Data'!L522="Yes",2,'Survey Data'!M522="Yes",3,'Survey Data'!J522="Yes",4,'Survey Data'!K522="Yes",4,'Survey Data'!N522="Yes",4)</f>
        <v>#N/A</v>
      </c>
      <c r="P522" t="e">
        <f t="shared" ca="1" si="66"/>
        <v>#N/A</v>
      </c>
      <c r="Q522">
        <f t="shared" ca="1" si="67"/>
        <v>1</v>
      </c>
      <c r="R522" t="b">
        <f t="shared" ca="1" si="68"/>
        <v>1</v>
      </c>
      <c r="S522" t="str">
        <f t="shared" ca="1" si="69"/>
        <v/>
      </c>
      <c r="T522" t="e">
        <f ca="1">_xlfn.XLOOKUP(P522,'Depression Treatment'!A$2:A$33,'Depression Treatment'!I$2:I$33,0)*S522</f>
        <v>#N/A</v>
      </c>
      <c r="U522">
        <f>IF(LEFT('Survey Data'!I522,8)="Employed",1,0)</f>
        <v>0</v>
      </c>
      <c r="V522" s="33" t="e">
        <f ca="1">S522*(U522*(T522*VLOOKUP(N522,'Depression Treatment'!F$38:I$41,3,FALSE)+(1-T522)*VLOOKUP(N522,'Depression Treatment'!F$38:I$41,4,FALSE))+(1-U522)*(T522*VLOOKUP(N522,'Depression Treatment'!F$43:I$46,3,FALSE)+(1-T522)*VLOOKUP(N522,'Depression Treatment'!F$43:I$46,4,FALSE)))</f>
        <v>#VALUE!</v>
      </c>
      <c r="W522" s="33">
        <f t="shared" ca="1" si="70"/>
        <v>0</v>
      </c>
    </row>
    <row r="523" spans="1:23" x14ac:dyDescent="0.3">
      <c r="A523">
        <f t="shared" si="71"/>
        <v>521</v>
      </c>
      <c r="B523" s="15" t="str">
        <f ca="1">_xlfn.XLOOKUP(OFFSET('Survey Data'!$A$2,A523,0),Key!A$2:A$5,Key!B$2:B$5,"")</f>
        <v/>
      </c>
      <c r="C523" s="15">
        <f ca="1">_xlfn.XLOOKUP(OFFSET('Survey Data'!B$2,$A523,0),Key!$D$2:$D$6,Key!$E$2:$E$6,-25)</f>
        <v>-25</v>
      </c>
      <c r="D523" s="15">
        <f ca="1">_xlfn.XLOOKUP(OFFSET('Survey Data'!C$2,$A523,0),Key!$D$2:$D$6,Key!$E$2:$E$6,-25)</f>
        <v>-25</v>
      </c>
      <c r="E523" s="15">
        <f ca="1">_xlfn.XLOOKUP(OFFSET('Survey Data'!D$2,$A523,0),Key!$D$2:$D$6,Key!$E$2:$E$6,-25)</f>
        <v>-25</v>
      </c>
      <c r="F523" s="15">
        <f ca="1">_xlfn.XLOOKUP(OFFSET('Survey Data'!E$2,$A523,0),Key!$D$2:$D$6,Key!$E$2:$E$6,-25)</f>
        <v>-25</v>
      </c>
      <c r="G523" s="15">
        <f ca="1">_xlfn.XLOOKUP(OFFSET('Survey Data'!F$2,$A523,0),Key!$D$2:$D$6,Key!$E$2:$E$6,-25)</f>
        <v>-25</v>
      </c>
      <c r="H523" s="15">
        <f ca="1">_xlfn.XLOOKUP(OFFSET('Survey Data'!G$2,$A523,0),Key!$D$2:$D$6,Key!$E$2:$E$6,-25)</f>
        <v>-25</v>
      </c>
      <c r="I523" s="15">
        <f ca="1">OFFSET('Survey Data'!$H$2,A523,0)</f>
        <v>0</v>
      </c>
      <c r="J523" s="15" t="str">
        <f ca="1">_xlfn.XLOOKUP(OFFSET('Survey Data'!$R$2,A523,0),Key!$G$2:$G$3,Key!$H$2:$H$3,"")</f>
        <v/>
      </c>
      <c r="L523">
        <f t="shared" ca="1" si="64"/>
        <v>-150</v>
      </c>
      <c r="M523">
        <f t="shared" ca="1" si="65"/>
        <v>0</v>
      </c>
      <c r="N523" t="e">
        <f ca="1">VLOOKUP(M523,Key!J$2:K$101,2,FALSE)</f>
        <v>#N/A</v>
      </c>
      <c r="O523" t="e" cm="1">
        <f t="array" ref="O523">_xlfn.IFS(COUNTIF('Survey Data'!J523:P523,"Yes")&gt;1,4,'Survey Data'!P523="Yes",1,'Survey Data'!L523="Yes",2,'Survey Data'!M523="Yes",3,'Survey Data'!J523="Yes",4,'Survey Data'!K523="Yes",4,'Survey Data'!N523="Yes",4)</f>
        <v>#N/A</v>
      </c>
      <c r="P523" t="e">
        <f t="shared" ca="1" si="66"/>
        <v>#N/A</v>
      </c>
      <c r="Q523">
        <f t="shared" ca="1" si="67"/>
        <v>1</v>
      </c>
      <c r="R523" t="b">
        <f t="shared" ca="1" si="68"/>
        <v>1</v>
      </c>
      <c r="S523" t="str">
        <f t="shared" ca="1" si="69"/>
        <v/>
      </c>
      <c r="T523" t="e">
        <f ca="1">_xlfn.XLOOKUP(P523,'Depression Treatment'!A$2:A$33,'Depression Treatment'!I$2:I$33,0)*S523</f>
        <v>#N/A</v>
      </c>
      <c r="U523">
        <f>IF(LEFT('Survey Data'!I523,8)="Employed",1,0)</f>
        <v>0</v>
      </c>
      <c r="V523" s="33" t="e">
        <f ca="1">S523*(U523*(T523*VLOOKUP(N523,'Depression Treatment'!F$38:I$41,3,FALSE)+(1-T523)*VLOOKUP(N523,'Depression Treatment'!F$38:I$41,4,FALSE))+(1-U523)*(T523*VLOOKUP(N523,'Depression Treatment'!F$43:I$46,3,FALSE)+(1-T523)*VLOOKUP(N523,'Depression Treatment'!F$43:I$46,4,FALSE)))</f>
        <v>#VALUE!</v>
      </c>
      <c r="W523" s="33">
        <f t="shared" ca="1" si="70"/>
        <v>0</v>
      </c>
    </row>
    <row r="524" spans="1:23" x14ac:dyDescent="0.3">
      <c r="A524">
        <f t="shared" si="71"/>
        <v>522</v>
      </c>
      <c r="B524" s="15" t="str">
        <f ca="1">_xlfn.XLOOKUP(OFFSET('Survey Data'!$A$2,A524,0),Key!A$2:A$5,Key!B$2:B$5,"")</f>
        <v/>
      </c>
      <c r="C524" s="15">
        <f ca="1">_xlfn.XLOOKUP(OFFSET('Survey Data'!B$2,$A524,0),Key!$D$2:$D$6,Key!$E$2:$E$6,-25)</f>
        <v>-25</v>
      </c>
      <c r="D524" s="15">
        <f ca="1">_xlfn.XLOOKUP(OFFSET('Survey Data'!C$2,$A524,0),Key!$D$2:$D$6,Key!$E$2:$E$6,-25)</f>
        <v>-25</v>
      </c>
      <c r="E524" s="15">
        <f ca="1">_xlfn.XLOOKUP(OFFSET('Survey Data'!D$2,$A524,0),Key!$D$2:$D$6,Key!$E$2:$E$6,-25)</f>
        <v>-25</v>
      </c>
      <c r="F524" s="15">
        <f ca="1">_xlfn.XLOOKUP(OFFSET('Survey Data'!E$2,$A524,0),Key!$D$2:$D$6,Key!$E$2:$E$6,-25)</f>
        <v>-25</v>
      </c>
      <c r="G524" s="15">
        <f ca="1">_xlfn.XLOOKUP(OFFSET('Survey Data'!F$2,$A524,0),Key!$D$2:$D$6,Key!$E$2:$E$6,-25)</f>
        <v>-25</v>
      </c>
      <c r="H524" s="15">
        <f ca="1">_xlfn.XLOOKUP(OFFSET('Survey Data'!G$2,$A524,0),Key!$D$2:$D$6,Key!$E$2:$E$6,-25)</f>
        <v>-25</v>
      </c>
      <c r="I524" s="15">
        <f ca="1">OFFSET('Survey Data'!$H$2,A524,0)</f>
        <v>0</v>
      </c>
      <c r="J524" s="15" t="str">
        <f ca="1">_xlfn.XLOOKUP(OFFSET('Survey Data'!$R$2,A524,0),Key!$G$2:$G$3,Key!$H$2:$H$3,"")</f>
        <v/>
      </c>
      <c r="L524">
        <f t="shared" ca="1" si="64"/>
        <v>-150</v>
      </c>
      <c r="M524">
        <f t="shared" ca="1" si="65"/>
        <v>0</v>
      </c>
      <c r="N524" t="e">
        <f ca="1">VLOOKUP(M524,Key!J$2:K$101,2,FALSE)</f>
        <v>#N/A</v>
      </c>
      <c r="O524" t="e" cm="1">
        <f t="array" ref="O524">_xlfn.IFS(COUNTIF('Survey Data'!J524:P524,"Yes")&gt;1,4,'Survey Data'!P524="Yes",1,'Survey Data'!L524="Yes",2,'Survey Data'!M524="Yes",3,'Survey Data'!J524="Yes",4,'Survey Data'!K524="Yes",4,'Survey Data'!N524="Yes",4)</f>
        <v>#N/A</v>
      </c>
      <c r="P524" t="e">
        <f t="shared" ca="1" si="66"/>
        <v>#N/A</v>
      </c>
      <c r="Q524">
        <f t="shared" ca="1" si="67"/>
        <v>1</v>
      </c>
      <c r="R524" t="b">
        <f t="shared" ca="1" si="68"/>
        <v>1</v>
      </c>
      <c r="S524" t="str">
        <f t="shared" ca="1" si="69"/>
        <v/>
      </c>
      <c r="T524" t="e">
        <f ca="1">_xlfn.XLOOKUP(P524,'Depression Treatment'!A$2:A$33,'Depression Treatment'!I$2:I$33,0)*S524</f>
        <v>#N/A</v>
      </c>
      <c r="U524">
        <f>IF(LEFT('Survey Data'!I524,8)="Employed",1,0)</f>
        <v>0</v>
      </c>
      <c r="V524" s="33" t="e">
        <f ca="1">S524*(U524*(T524*VLOOKUP(N524,'Depression Treatment'!F$38:I$41,3,FALSE)+(1-T524)*VLOOKUP(N524,'Depression Treatment'!F$38:I$41,4,FALSE))+(1-U524)*(T524*VLOOKUP(N524,'Depression Treatment'!F$43:I$46,3,FALSE)+(1-T524)*VLOOKUP(N524,'Depression Treatment'!F$43:I$46,4,FALSE)))</f>
        <v>#VALUE!</v>
      </c>
      <c r="W524" s="33">
        <f t="shared" ca="1" si="70"/>
        <v>0</v>
      </c>
    </row>
    <row r="525" spans="1:23" x14ac:dyDescent="0.3">
      <c r="A525">
        <f t="shared" si="71"/>
        <v>523</v>
      </c>
      <c r="B525" s="15" t="str">
        <f ca="1">_xlfn.XLOOKUP(OFFSET('Survey Data'!$A$2,A525,0),Key!A$2:A$5,Key!B$2:B$5,"")</f>
        <v/>
      </c>
      <c r="C525" s="15">
        <f ca="1">_xlfn.XLOOKUP(OFFSET('Survey Data'!B$2,$A525,0),Key!$D$2:$D$6,Key!$E$2:$E$6,-25)</f>
        <v>-25</v>
      </c>
      <c r="D525" s="15">
        <f ca="1">_xlfn.XLOOKUP(OFFSET('Survey Data'!C$2,$A525,0),Key!$D$2:$D$6,Key!$E$2:$E$6,-25)</f>
        <v>-25</v>
      </c>
      <c r="E525" s="15">
        <f ca="1">_xlfn.XLOOKUP(OFFSET('Survey Data'!D$2,$A525,0),Key!$D$2:$D$6,Key!$E$2:$E$6,-25)</f>
        <v>-25</v>
      </c>
      <c r="F525" s="15">
        <f ca="1">_xlfn.XLOOKUP(OFFSET('Survey Data'!E$2,$A525,0),Key!$D$2:$D$6,Key!$E$2:$E$6,-25)</f>
        <v>-25</v>
      </c>
      <c r="G525" s="15">
        <f ca="1">_xlfn.XLOOKUP(OFFSET('Survey Data'!F$2,$A525,0),Key!$D$2:$D$6,Key!$E$2:$E$6,-25)</f>
        <v>-25</v>
      </c>
      <c r="H525" s="15">
        <f ca="1">_xlfn.XLOOKUP(OFFSET('Survey Data'!G$2,$A525,0),Key!$D$2:$D$6,Key!$E$2:$E$6,-25)</f>
        <v>-25</v>
      </c>
      <c r="I525" s="15">
        <f ca="1">OFFSET('Survey Data'!$H$2,A525,0)</f>
        <v>0</v>
      </c>
      <c r="J525" s="15" t="str">
        <f ca="1">_xlfn.XLOOKUP(OFFSET('Survey Data'!$R$2,A525,0),Key!$G$2:$G$3,Key!$H$2:$H$3,"")</f>
        <v/>
      </c>
      <c r="L525">
        <f t="shared" ca="1" si="64"/>
        <v>-150</v>
      </c>
      <c r="M525">
        <f t="shared" ca="1" si="65"/>
        <v>0</v>
      </c>
      <c r="N525" t="e">
        <f ca="1">VLOOKUP(M525,Key!J$2:K$101,2,FALSE)</f>
        <v>#N/A</v>
      </c>
      <c r="O525" t="e" cm="1">
        <f t="array" ref="O525">_xlfn.IFS(COUNTIF('Survey Data'!J525:P525,"Yes")&gt;1,4,'Survey Data'!P525="Yes",1,'Survey Data'!L525="Yes",2,'Survey Data'!M525="Yes",3,'Survey Data'!J525="Yes",4,'Survey Data'!K525="Yes",4,'Survey Data'!N525="Yes",4)</f>
        <v>#N/A</v>
      </c>
      <c r="P525" t="e">
        <f t="shared" ca="1" si="66"/>
        <v>#N/A</v>
      </c>
      <c r="Q525">
        <f t="shared" ca="1" si="67"/>
        <v>1</v>
      </c>
      <c r="R525" t="b">
        <f t="shared" ca="1" si="68"/>
        <v>1</v>
      </c>
      <c r="S525" t="str">
        <f t="shared" ca="1" si="69"/>
        <v/>
      </c>
      <c r="T525" t="e">
        <f ca="1">_xlfn.XLOOKUP(P525,'Depression Treatment'!A$2:A$33,'Depression Treatment'!I$2:I$33,0)*S525</f>
        <v>#N/A</v>
      </c>
      <c r="U525">
        <f>IF(LEFT('Survey Data'!I525,8)="Employed",1,0)</f>
        <v>0</v>
      </c>
      <c r="V525" s="33" t="e">
        <f ca="1">S525*(U525*(T525*VLOOKUP(N525,'Depression Treatment'!F$38:I$41,3,FALSE)+(1-T525)*VLOOKUP(N525,'Depression Treatment'!F$38:I$41,4,FALSE))+(1-U525)*(T525*VLOOKUP(N525,'Depression Treatment'!F$43:I$46,3,FALSE)+(1-T525)*VLOOKUP(N525,'Depression Treatment'!F$43:I$46,4,FALSE)))</f>
        <v>#VALUE!</v>
      </c>
      <c r="W525" s="33">
        <f t="shared" ca="1" si="70"/>
        <v>0</v>
      </c>
    </row>
    <row r="526" spans="1:23" x14ac:dyDescent="0.3">
      <c r="A526">
        <f t="shared" si="71"/>
        <v>524</v>
      </c>
      <c r="B526" s="15" t="str">
        <f ca="1">_xlfn.XLOOKUP(OFFSET('Survey Data'!$A$2,A526,0),Key!A$2:A$5,Key!B$2:B$5,"")</f>
        <v/>
      </c>
      <c r="C526" s="15">
        <f ca="1">_xlfn.XLOOKUP(OFFSET('Survey Data'!B$2,$A526,0),Key!$D$2:$D$6,Key!$E$2:$E$6,-25)</f>
        <v>-25</v>
      </c>
      <c r="D526" s="15">
        <f ca="1">_xlfn.XLOOKUP(OFFSET('Survey Data'!C$2,$A526,0),Key!$D$2:$D$6,Key!$E$2:$E$6,-25)</f>
        <v>-25</v>
      </c>
      <c r="E526" s="15">
        <f ca="1">_xlfn.XLOOKUP(OFFSET('Survey Data'!D$2,$A526,0),Key!$D$2:$D$6,Key!$E$2:$E$6,-25)</f>
        <v>-25</v>
      </c>
      <c r="F526" s="15">
        <f ca="1">_xlfn.XLOOKUP(OFFSET('Survey Data'!E$2,$A526,0),Key!$D$2:$D$6,Key!$E$2:$E$6,-25)</f>
        <v>-25</v>
      </c>
      <c r="G526" s="15">
        <f ca="1">_xlfn.XLOOKUP(OFFSET('Survey Data'!F$2,$A526,0),Key!$D$2:$D$6,Key!$E$2:$E$6,-25)</f>
        <v>-25</v>
      </c>
      <c r="H526" s="15">
        <f ca="1">_xlfn.XLOOKUP(OFFSET('Survey Data'!G$2,$A526,0),Key!$D$2:$D$6,Key!$E$2:$E$6,-25)</f>
        <v>-25</v>
      </c>
      <c r="I526" s="15">
        <f ca="1">OFFSET('Survey Data'!$H$2,A526,0)</f>
        <v>0</v>
      </c>
      <c r="J526" s="15" t="str">
        <f ca="1">_xlfn.XLOOKUP(OFFSET('Survey Data'!$R$2,A526,0),Key!$G$2:$G$3,Key!$H$2:$H$3,"")</f>
        <v/>
      </c>
      <c r="L526">
        <f t="shared" ca="1" si="64"/>
        <v>-150</v>
      </c>
      <c r="M526">
        <f t="shared" ca="1" si="65"/>
        <v>0</v>
      </c>
      <c r="N526" t="e">
        <f ca="1">VLOOKUP(M526,Key!J$2:K$101,2,FALSE)</f>
        <v>#N/A</v>
      </c>
      <c r="O526" t="e" cm="1">
        <f t="array" ref="O526">_xlfn.IFS(COUNTIF('Survey Data'!J526:P526,"Yes")&gt;1,4,'Survey Data'!P526="Yes",1,'Survey Data'!L526="Yes",2,'Survey Data'!M526="Yes",3,'Survey Data'!J526="Yes",4,'Survey Data'!K526="Yes",4,'Survey Data'!N526="Yes",4)</f>
        <v>#N/A</v>
      </c>
      <c r="P526" t="e">
        <f t="shared" ca="1" si="66"/>
        <v>#N/A</v>
      </c>
      <c r="Q526">
        <f t="shared" ca="1" si="67"/>
        <v>1</v>
      </c>
      <c r="R526" t="b">
        <f t="shared" ca="1" si="68"/>
        <v>1</v>
      </c>
      <c r="S526" t="str">
        <f t="shared" ca="1" si="69"/>
        <v/>
      </c>
      <c r="T526" t="e">
        <f ca="1">_xlfn.XLOOKUP(P526,'Depression Treatment'!A$2:A$33,'Depression Treatment'!I$2:I$33,0)*S526</f>
        <v>#N/A</v>
      </c>
      <c r="U526">
        <f>IF(LEFT('Survey Data'!I526,8)="Employed",1,0)</f>
        <v>0</v>
      </c>
      <c r="V526" s="33" t="e">
        <f ca="1">S526*(U526*(T526*VLOOKUP(N526,'Depression Treatment'!F$38:I$41,3,FALSE)+(1-T526)*VLOOKUP(N526,'Depression Treatment'!F$38:I$41,4,FALSE))+(1-U526)*(T526*VLOOKUP(N526,'Depression Treatment'!F$43:I$46,3,FALSE)+(1-T526)*VLOOKUP(N526,'Depression Treatment'!F$43:I$46,4,FALSE)))</f>
        <v>#VALUE!</v>
      </c>
      <c r="W526" s="33">
        <f t="shared" ca="1" si="70"/>
        <v>0</v>
      </c>
    </row>
    <row r="527" spans="1:23" x14ac:dyDescent="0.3">
      <c r="A527">
        <f t="shared" si="71"/>
        <v>525</v>
      </c>
      <c r="B527" s="15" t="str">
        <f ca="1">_xlfn.XLOOKUP(OFFSET('Survey Data'!$A$2,A527,0),Key!A$2:A$5,Key!B$2:B$5,"")</f>
        <v/>
      </c>
      <c r="C527" s="15">
        <f ca="1">_xlfn.XLOOKUP(OFFSET('Survey Data'!B$2,$A527,0),Key!$D$2:$D$6,Key!$E$2:$E$6,-25)</f>
        <v>-25</v>
      </c>
      <c r="D527" s="15">
        <f ca="1">_xlfn.XLOOKUP(OFFSET('Survey Data'!C$2,$A527,0),Key!$D$2:$D$6,Key!$E$2:$E$6,-25)</f>
        <v>-25</v>
      </c>
      <c r="E527" s="15">
        <f ca="1">_xlfn.XLOOKUP(OFFSET('Survey Data'!D$2,$A527,0),Key!$D$2:$D$6,Key!$E$2:$E$6,-25)</f>
        <v>-25</v>
      </c>
      <c r="F527" s="15">
        <f ca="1">_xlfn.XLOOKUP(OFFSET('Survey Data'!E$2,$A527,0),Key!$D$2:$D$6,Key!$E$2:$E$6,-25)</f>
        <v>-25</v>
      </c>
      <c r="G527" s="15">
        <f ca="1">_xlfn.XLOOKUP(OFFSET('Survey Data'!F$2,$A527,0),Key!$D$2:$D$6,Key!$E$2:$E$6,-25)</f>
        <v>-25</v>
      </c>
      <c r="H527" s="15">
        <f ca="1">_xlfn.XLOOKUP(OFFSET('Survey Data'!G$2,$A527,0),Key!$D$2:$D$6,Key!$E$2:$E$6,-25)</f>
        <v>-25</v>
      </c>
      <c r="I527" s="15">
        <f ca="1">OFFSET('Survey Data'!$H$2,A527,0)</f>
        <v>0</v>
      </c>
      <c r="J527" s="15" t="str">
        <f ca="1">_xlfn.XLOOKUP(OFFSET('Survey Data'!$R$2,A527,0),Key!$G$2:$G$3,Key!$H$2:$H$3,"")</f>
        <v/>
      </c>
      <c r="L527">
        <f t="shared" ca="1" si="64"/>
        <v>-150</v>
      </c>
      <c r="M527">
        <f t="shared" ca="1" si="65"/>
        <v>0</v>
      </c>
      <c r="N527" t="e">
        <f ca="1">VLOOKUP(M527,Key!J$2:K$101,2,FALSE)</f>
        <v>#N/A</v>
      </c>
      <c r="O527" t="e" cm="1">
        <f t="array" ref="O527">_xlfn.IFS(COUNTIF('Survey Data'!J527:P527,"Yes")&gt;1,4,'Survey Data'!P527="Yes",1,'Survey Data'!L527="Yes",2,'Survey Data'!M527="Yes",3,'Survey Data'!J527="Yes",4,'Survey Data'!K527="Yes",4,'Survey Data'!N527="Yes",4)</f>
        <v>#N/A</v>
      </c>
      <c r="P527" t="e">
        <f t="shared" ca="1" si="66"/>
        <v>#N/A</v>
      </c>
      <c r="Q527">
        <f t="shared" ca="1" si="67"/>
        <v>1</v>
      </c>
      <c r="R527" t="b">
        <f t="shared" ca="1" si="68"/>
        <v>1</v>
      </c>
      <c r="S527" t="str">
        <f t="shared" ca="1" si="69"/>
        <v/>
      </c>
      <c r="T527" t="e">
        <f ca="1">_xlfn.XLOOKUP(P527,'Depression Treatment'!A$2:A$33,'Depression Treatment'!I$2:I$33,0)*S527</f>
        <v>#N/A</v>
      </c>
      <c r="U527">
        <f>IF(LEFT('Survey Data'!I527,8)="Employed",1,0)</f>
        <v>0</v>
      </c>
      <c r="V527" s="33" t="e">
        <f ca="1">S527*(U527*(T527*VLOOKUP(N527,'Depression Treatment'!F$38:I$41,3,FALSE)+(1-T527)*VLOOKUP(N527,'Depression Treatment'!F$38:I$41,4,FALSE))+(1-U527)*(T527*VLOOKUP(N527,'Depression Treatment'!F$43:I$46,3,FALSE)+(1-T527)*VLOOKUP(N527,'Depression Treatment'!F$43:I$46,4,FALSE)))</f>
        <v>#VALUE!</v>
      </c>
      <c r="W527" s="33">
        <f t="shared" ca="1" si="70"/>
        <v>0</v>
      </c>
    </row>
    <row r="528" spans="1:23" x14ac:dyDescent="0.3">
      <c r="A528">
        <f t="shared" si="71"/>
        <v>526</v>
      </c>
      <c r="B528" s="15" t="str">
        <f ca="1">_xlfn.XLOOKUP(OFFSET('Survey Data'!$A$2,A528,0),Key!A$2:A$5,Key!B$2:B$5,"")</f>
        <v/>
      </c>
      <c r="C528" s="15">
        <f ca="1">_xlfn.XLOOKUP(OFFSET('Survey Data'!B$2,$A528,0),Key!$D$2:$D$6,Key!$E$2:$E$6,-25)</f>
        <v>-25</v>
      </c>
      <c r="D528" s="15">
        <f ca="1">_xlfn.XLOOKUP(OFFSET('Survey Data'!C$2,$A528,0),Key!$D$2:$D$6,Key!$E$2:$E$6,-25)</f>
        <v>-25</v>
      </c>
      <c r="E528" s="15">
        <f ca="1">_xlfn.XLOOKUP(OFFSET('Survey Data'!D$2,$A528,0),Key!$D$2:$D$6,Key!$E$2:$E$6,-25)</f>
        <v>-25</v>
      </c>
      <c r="F528" s="15">
        <f ca="1">_xlfn.XLOOKUP(OFFSET('Survey Data'!E$2,$A528,0),Key!$D$2:$D$6,Key!$E$2:$E$6,-25)</f>
        <v>-25</v>
      </c>
      <c r="G528" s="15">
        <f ca="1">_xlfn.XLOOKUP(OFFSET('Survey Data'!F$2,$A528,0),Key!$D$2:$D$6,Key!$E$2:$E$6,-25)</f>
        <v>-25</v>
      </c>
      <c r="H528" s="15">
        <f ca="1">_xlfn.XLOOKUP(OFFSET('Survey Data'!G$2,$A528,0),Key!$D$2:$D$6,Key!$E$2:$E$6,-25)</f>
        <v>-25</v>
      </c>
      <c r="I528" s="15">
        <f ca="1">OFFSET('Survey Data'!$H$2,A528,0)</f>
        <v>0</v>
      </c>
      <c r="J528" s="15" t="str">
        <f ca="1">_xlfn.XLOOKUP(OFFSET('Survey Data'!$R$2,A528,0),Key!$G$2:$G$3,Key!$H$2:$H$3,"")</f>
        <v/>
      </c>
      <c r="L528">
        <f t="shared" ca="1" si="64"/>
        <v>-150</v>
      </c>
      <c r="M528">
        <f t="shared" ca="1" si="65"/>
        <v>0</v>
      </c>
      <c r="N528" t="e">
        <f ca="1">VLOOKUP(M528,Key!J$2:K$101,2,FALSE)</f>
        <v>#N/A</v>
      </c>
      <c r="O528" t="e" cm="1">
        <f t="array" ref="O528">_xlfn.IFS(COUNTIF('Survey Data'!J528:P528,"Yes")&gt;1,4,'Survey Data'!P528="Yes",1,'Survey Data'!L528="Yes",2,'Survey Data'!M528="Yes",3,'Survey Data'!J528="Yes",4,'Survey Data'!K528="Yes",4,'Survey Data'!N528="Yes",4)</f>
        <v>#N/A</v>
      </c>
      <c r="P528" t="e">
        <f t="shared" ca="1" si="66"/>
        <v>#N/A</v>
      </c>
      <c r="Q528">
        <f t="shared" ca="1" si="67"/>
        <v>1</v>
      </c>
      <c r="R528" t="b">
        <f t="shared" ca="1" si="68"/>
        <v>1</v>
      </c>
      <c r="S528" t="str">
        <f t="shared" ca="1" si="69"/>
        <v/>
      </c>
      <c r="T528" t="e">
        <f ca="1">_xlfn.XLOOKUP(P528,'Depression Treatment'!A$2:A$33,'Depression Treatment'!I$2:I$33,0)*S528</f>
        <v>#N/A</v>
      </c>
      <c r="U528">
        <f>IF(LEFT('Survey Data'!I528,8)="Employed",1,0)</f>
        <v>0</v>
      </c>
      <c r="V528" s="33" t="e">
        <f ca="1">S528*(U528*(T528*VLOOKUP(N528,'Depression Treatment'!F$38:I$41,3,FALSE)+(1-T528)*VLOOKUP(N528,'Depression Treatment'!F$38:I$41,4,FALSE))+(1-U528)*(T528*VLOOKUP(N528,'Depression Treatment'!F$43:I$46,3,FALSE)+(1-T528)*VLOOKUP(N528,'Depression Treatment'!F$43:I$46,4,FALSE)))</f>
        <v>#VALUE!</v>
      </c>
      <c r="W528" s="33">
        <f t="shared" ca="1" si="70"/>
        <v>0</v>
      </c>
    </row>
    <row r="529" spans="1:23" x14ac:dyDescent="0.3">
      <c r="A529">
        <f t="shared" si="71"/>
        <v>527</v>
      </c>
      <c r="B529" s="15" t="str">
        <f ca="1">_xlfn.XLOOKUP(OFFSET('Survey Data'!$A$2,A529,0),Key!A$2:A$5,Key!B$2:B$5,"")</f>
        <v/>
      </c>
      <c r="C529" s="15">
        <f ca="1">_xlfn.XLOOKUP(OFFSET('Survey Data'!B$2,$A529,0),Key!$D$2:$D$6,Key!$E$2:$E$6,-25)</f>
        <v>-25</v>
      </c>
      <c r="D529" s="15">
        <f ca="1">_xlfn.XLOOKUP(OFFSET('Survey Data'!C$2,$A529,0),Key!$D$2:$D$6,Key!$E$2:$E$6,-25)</f>
        <v>-25</v>
      </c>
      <c r="E529" s="15">
        <f ca="1">_xlfn.XLOOKUP(OFFSET('Survey Data'!D$2,$A529,0),Key!$D$2:$D$6,Key!$E$2:$E$6,-25)</f>
        <v>-25</v>
      </c>
      <c r="F529" s="15">
        <f ca="1">_xlfn.XLOOKUP(OFFSET('Survey Data'!E$2,$A529,0),Key!$D$2:$D$6,Key!$E$2:$E$6,-25)</f>
        <v>-25</v>
      </c>
      <c r="G529" s="15">
        <f ca="1">_xlfn.XLOOKUP(OFFSET('Survey Data'!F$2,$A529,0),Key!$D$2:$D$6,Key!$E$2:$E$6,-25)</f>
        <v>-25</v>
      </c>
      <c r="H529" s="15">
        <f ca="1">_xlfn.XLOOKUP(OFFSET('Survey Data'!G$2,$A529,0),Key!$D$2:$D$6,Key!$E$2:$E$6,-25)</f>
        <v>-25</v>
      </c>
      <c r="I529" s="15">
        <f ca="1">OFFSET('Survey Data'!$H$2,A529,0)</f>
        <v>0</v>
      </c>
      <c r="J529" s="15" t="str">
        <f ca="1">_xlfn.XLOOKUP(OFFSET('Survey Data'!$R$2,A529,0),Key!$G$2:$G$3,Key!$H$2:$H$3,"")</f>
        <v/>
      </c>
      <c r="L529">
        <f t="shared" ca="1" si="64"/>
        <v>-150</v>
      </c>
      <c r="M529">
        <f t="shared" ca="1" si="65"/>
        <v>0</v>
      </c>
      <c r="N529" t="e">
        <f ca="1">VLOOKUP(M529,Key!J$2:K$101,2,FALSE)</f>
        <v>#N/A</v>
      </c>
      <c r="O529" t="e" cm="1">
        <f t="array" ref="O529">_xlfn.IFS(COUNTIF('Survey Data'!J529:P529,"Yes")&gt;1,4,'Survey Data'!P529="Yes",1,'Survey Data'!L529="Yes",2,'Survey Data'!M529="Yes",3,'Survey Data'!J529="Yes",4,'Survey Data'!K529="Yes",4,'Survey Data'!N529="Yes",4)</f>
        <v>#N/A</v>
      </c>
      <c r="P529" t="e">
        <f t="shared" ca="1" si="66"/>
        <v>#N/A</v>
      </c>
      <c r="Q529">
        <f t="shared" ca="1" si="67"/>
        <v>1</v>
      </c>
      <c r="R529" t="b">
        <f t="shared" ca="1" si="68"/>
        <v>1</v>
      </c>
      <c r="S529" t="str">
        <f t="shared" ca="1" si="69"/>
        <v/>
      </c>
      <c r="T529" t="e">
        <f ca="1">_xlfn.XLOOKUP(P529,'Depression Treatment'!A$2:A$33,'Depression Treatment'!I$2:I$33,0)*S529</f>
        <v>#N/A</v>
      </c>
      <c r="U529">
        <f>IF(LEFT('Survey Data'!I529,8)="Employed",1,0)</f>
        <v>0</v>
      </c>
      <c r="V529" s="33" t="e">
        <f ca="1">S529*(U529*(T529*VLOOKUP(N529,'Depression Treatment'!F$38:I$41,3,FALSE)+(1-T529)*VLOOKUP(N529,'Depression Treatment'!F$38:I$41,4,FALSE))+(1-U529)*(T529*VLOOKUP(N529,'Depression Treatment'!F$43:I$46,3,FALSE)+(1-T529)*VLOOKUP(N529,'Depression Treatment'!F$43:I$46,4,FALSE)))</f>
        <v>#VALUE!</v>
      </c>
      <c r="W529" s="33">
        <f t="shared" ca="1" si="70"/>
        <v>0</v>
      </c>
    </row>
    <row r="530" spans="1:23" x14ac:dyDescent="0.3">
      <c r="A530">
        <f t="shared" si="71"/>
        <v>528</v>
      </c>
      <c r="B530" s="15" t="str">
        <f ca="1">_xlfn.XLOOKUP(OFFSET('Survey Data'!$A$2,A530,0),Key!A$2:A$5,Key!B$2:B$5,"")</f>
        <v/>
      </c>
      <c r="C530" s="15">
        <f ca="1">_xlfn.XLOOKUP(OFFSET('Survey Data'!B$2,$A530,0),Key!$D$2:$D$6,Key!$E$2:$E$6,-25)</f>
        <v>-25</v>
      </c>
      <c r="D530" s="15">
        <f ca="1">_xlfn.XLOOKUP(OFFSET('Survey Data'!C$2,$A530,0),Key!$D$2:$D$6,Key!$E$2:$E$6,-25)</f>
        <v>-25</v>
      </c>
      <c r="E530" s="15">
        <f ca="1">_xlfn.XLOOKUP(OFFSET('Survey Data'!D$2,$A530,0),Key!$D$2:$D$6,Key!$E$2:$E$6,-25)</f>
        <v>-25</v>
      </c>
      <c r="F530" s="15">
        <f ca="1">_xlfn.XLOOKUP(OFFSET('Survey Data'!E$2,$A530,0),Key!$D$2:$D$6,Key!$E$2:$E$6,-25)</f>
        <v>-25</v>
      </c>
      <c r="G530" s="15">
        <f ca="1">_xlfn.XLOOKUP(OFFSET('Survey Data'!F$2,$A530,0),Key!$D$2:$D$6,Key!$E$2:$E$6,-25)</f>
        <v>-25</v>
      </c>
      <c r="H530" s="15">
        <f ca="1">_xlfn.XLOOKUP(OFFSET('Survey Data'!G$2,$A530,0),Key!$D$2:$D$6,Key!$E$2:$E$6,-25)</f>
        <v>-25</v>
      </c>
      <c r="I530" s="15">
        <f ca="1">OFFSET('Survey Data'!$H$2,A530,0)</f>
        <v>0</v>
      </c>
      <c r="J530" s="15" t="str">
        <f ca="1">_xlfn.XLOOKUP(OFFSET('Survey Data'!$R$2,A530,0),Key!$G$2:$G$3,Key!$H$2:$H$3,"")</f>
        <v/>
      </c>
      <c r="L530">
        <f t="shared" ca="1" si="64"/>
        <v>-150</v>
      </c>
      <c r="M530">
        <f t="shared" ca="1" si="65"/>
        <v>0</v>
      </c>
      <c r="N530" t="e">
        <f ca="1">VLOOKUP(M530,Key!J$2:K$101,2,FALSE)</f>
        <v>#N/A</v>
      </c>
      <c r="O530" t="e" cm="1">
        <f t="array" ref="O530">_xlfn.IFS(COUNTIF('Survey Data'!J530:P530,"Yes")&gt;1,4,'Survey Data'!P530="Yes",1,'Survey Data'!L530="Yes",2,'Survey Data'!M530="Yes",3,'Survey Data'!J530="Yes",4,'Survey Data'!K530="Yes",4,'Survey Data'!N530="Yes",4)</f>
        <v>#N/A</v>
      </c>
      <c r="P530" t="e">
        <f t="shared" ca="1" si="66"/>
        <v>#N/A</v>
      </c>
      <c r="Q530">
        <f t="shared" ca="1" si="67"/>
        <v>1</v>
      </c>
      <c r="R530" t="b">
        <f t="shared" ca="1" si="68"/>
        <v>1</v>
      </c>
      <c r="S530" t="str">
        <f t="shared" ca="1" si="69"/>
        <v/>
      </c>
      <c r="T530" t="e">
        <f ca="1">_xlfn.XLOOKUP(P530,'Depression Treatment'!A$2:A$33,'Depression Treatment'!I$2:I$33,0)*S530</f>
        <v>#N/A</v>
      </c>
      <c r="U530">
        <f>IF(LEFT('Survey Data'!I530,8)="Employed",1,0)</f>
        <v>0</v>
      </c>
      <c r="V530" s="33" t="e">
        <f ca="1">S530*(U530*(T530*VLOOKUP(N530,'Depression Treatment'!F$38:I$41,3,FALSE)+(1-T530)*VLOOKUP(N530,'Depression Treatment'!F$38:I$41,4,FALSE))+(1-U530)*(T530*VLOOKUP(N530,'Depression Treatment'!F$43:I$46,3,FALSE)+(1-T530)*VLOOKUP(N530,'Depression Treatment'!F$43:I$46,4,FALSE)))</f>
        <v>#VALUE!</v>
      </c>
      <c r="W530" s="33">
        <f t="shared" ca="1" si="70"/>
        <v>0</v>
      </c>
    </row>
    <row r="531" spans="1:23" x14ac:dyDescent="0.3">
      <c r="A531">
        <f t="shared" si="71"/>
        <v>529</v>
      </c>
      <c r="B531" s="15" t="str">
        <f ca="1">_xlfn.XLOOKUP(OFFSET('Survey Data'!$A$2,A531,0),Key!A$2:A$5,Key!B$2:B$5,"")</f>
        <v/>
      </c>
      <c r="C531" s="15">
        <f ca="1">_xlfn.XLOOKUP(OFFSET('Survey Data'!B$2,$A531,0),Key!$D$2:$D$6,Key!$E$2:$E$6,-25)</f>
        <v>-25</v>
      </c>
      <c r="D531" s="15">
        <f ca="1">_xlfn.XLOOKUP(OFFSET('Survey Data'!C$2,$A531,0),Key!$D$2:$D$6,Key!$E$2:$E$6,-25)</f>
        <v>-25</v>
      </c>
      <c r="E531" s="15">
        <f ca="1">_xlfn.XLOOKUP(OFFSET('Survey Data'!D$2,$A531,0),Key!$D$2:$D$6,Key!$E$2:$E$6,-25)</f>
        <v>-25</v>
      </c>
      <c r="F531" s="15">
        <f ca="1">_xlfn.XLOOKUP(OFFSET('Survey Data'!E$2,$A531,0),Key!$D$2:$D$6,Key!$E$2:$E$6,-25)</f>
        <v>-25</v>
      </c>
      <c r="G531" s="15">
        <f ca="1">_xlfn.XLOOKUP(OFFSET('Survey Data'!F$2,$A531,0),Key!$D$2:$D$6,Key!$E$2:$E$6,-25)</f>
        <v>-25</v>
      </c>
      <c r="H531" s="15">
        <f ca="1">_xlfn.XLOOKUP(OFFSET('Survey Data'!G$2,$A531,0),Key!$D$2:$D$6,Key!$E$2:$E$6,-25)</f>
        <v>-25</v>
      </c>
      <c r="I531" s="15">
        <f ca="1">OFFSET('Survey Data'!$H$2,A531,0)</f>
        <v>0</v>
      </c>
      <c r="J531" s="15" t="str">
        <f ca="1">_xlfn.XLOOKUP(OFFSET('Survey Data'!$R$2,A531,0),Key!$G$2:$G$3,Key!$H$2:$H$3,"")</f>
        <v/>
      </c>
      <c r="L531">
        <f t="shared" ca="1" si="64"/>
        <v>-150</v>
      </c>
      <c r="M531">
        <f t="shared" ca="1" si="65"/>
        <v>0</v>
      </c>
      <c r="N531" t="e">
        <f ca="1">VLOOKUP(M531,Key!J$2:K$101,2,FALSE)</f>
        <v>#N/A</v>
      </c>
      <c r="O531" t="e" cm="1">
        <f t="array" ref="O531">_xlfn.IFS(COUNTIF('Survey Data'!J531:P531,"Yes")&gt;1,4,'Survey Data'!P531="Yes",1,'Survey Data'!L531="Yes",2,'Survey Data'!M531="Yes",3,'Survey Data'!J531="Yes",4,'Survey Data'!K531="Yes",4,'Survey Data'!N531="Yes",4)</f>
        <v>#N/A</v>
      </c>
      <c r="P531" t="e">
        <f t="shared" ca="1" si="66"/>
        <v>#N/A</v>
      </c>
      <c r="Q531">
        <f t="shared" ca="1" si="67"/>
        <v>1</v>
      </c>
      <c r="R531" t="b">
        <f t="shared" ca="1" si="68"/>
        <v>1</v>
      </c>
      <c r="S531" t="str">
        <f t="shared" ca="1" si="69"/>
        <v/>
      </c>
      <c r="T531" t="e">
        <f ca="1">_xlfn.XLOOKUP(P531,'Depression Treatment'!A$2:A$33,'Depression Treatment'!I$2:I$33,0)*S531</f>
        <v>#N/A</v>
      </c>
      <c r="U531">
        <f>IF(LEFT('Survey Data'!I531,8)="Employed",1,0)</f>
        <v>0</v>
      </c>
      <c r="V531" s="33" t="e">
        <f ca="1">S531*(U531*(T531*VLOOKUP(N531,'Depression Treatment'!F$38:I$41,3,FALSE)+(1-T531)*VLOOKUP(N531,'Depression Treatment'!F$38:I$41,4,FALSE))+(1-U531)*(T531*VLOOKUP(N531,'Depression Treatment'!F$43:I$46,3,FALSE)+(1-T531)*VLOOKUP(N531,'Depression Treatment'!F$43:I$46,4,FALSE)))</f>
        <v>#VALUE!</v>
      </c>
      <c r="W531" s="33">
        <f t="shared" ca="1" si="70"/>
        <v>0</v>
      </c>
    </row>
    <row r="532" spans="1:23" x14ac:dyDescent="0.3">
      <c r="A532">
        <f t="shared" si="71"/>
        <v>530</v>
      </c>
      <c r="B532" s="15" t="str">
        <f ca="1">_xlfn.XLOOKUP(OFFSET('Survey Data'!$A$2,A532,0),Key!A$2:A$5,Key!B$2:B$5,"")</f>
        <v/>
      </c>
      <c r="C532" s="15">
        <f ca="1">_xlfn.XLOOKUP(OFFSET('Survey Data'!B$2,$A532,0),Key!$D$2:$D$6,Key!$E$2:$E$6,-25)</f>
        <v>-25</v>
      </c>
      <c r="D532" s="15">
        <f ca="1">_xlfn.XLOOKUP(OFFSET('Survey Data'!C$2,$A532,0),Key!$D$2:$D$6,Key!$E$2:$E$6,-25)</f>
        <v>-25</v>
      </c>
      <c r="E532" s="15">
        <f ca="1">_xlfn.XLOOKUP(OFFSET('Survey Data'!D$2,$A532,0),Key!$D$2:$D$6,Key!$E$2:$E$6,-25)</f>
        <v>-25</v>
      </c>
      <c r="F532" s="15">
        <f ca="1">_xlfn.XLOOKUP(OFFSET('Survey Data'!E$2,$A532,0),Key!$D$2:$D$6,Key!$E$2:$E$6,-25)</f>
        <v>-25</v>
      </c>
      <c r="G532" s="15">
        <f ca="1">_xlfn.XLOOKUP(OFFSET('Survey Data'!F$2,$A532,0),Key!$D$2:$D$6,Key!$E$2:$E$6,-25)</f>
        <v>-25</v>
      </c>
      <c r="H532" s="15">
        <f ca="1">_xlfn.XLOOKUP(OFFSET('Survey Data'!G$2,$A532,0),Key!$D$2:$D$6,Key!$E$2:$E$6,-25)</f>
        <v>-25</v>
      </c>
      <c r="I532" s="15">
        <f ca="1">OFFSET('Survey Data'!$H$2,A532,0)</f>
        <v>0</v>
      </c>
      <c r="J532" s="15" t="str">
        <f ca="1">_xlfn.XLOOKUP(OFFSET('Survey Data'!$R$2,A532,0),Key!$G$2:$G$3,Key!$H$2:$H$3,"")</f>
        <v/>
      </c>
      <c r="L532">
        <f t="shared" ca="1" si="64"/>
        <v>-150</v>
      </c>
      <c r="M532">
        <f t="shared" ca="1" si="65"/>
        <v>0</v>
      </c>
      <c r="N532" t="e">
        <f ca="1">VLOOKUP(M532,Key!J$2:K$101,2,FALSE)</f>
        <v>#N/A</v>
      </c>
      <c r="O532" t="e" cm="1">
        <f t="array" ref="O532">_xlfn.IFS(COUNTIF('Survey Data'!J532:P532,"Yes")&gt;1,4,'Survey Data'!P532="Yes",1,'Survey Data'!L532="Yes",2,'Survey Data'!M532="Yes",3,'Survey Data'!J532="Yes",4,'Survey Data'!K532="Yes",4,'Survey Data'!N532="Yes",4)</f>
        <v>#N/A</v>
      </c>
      <c r="P532" t="e">
        <f t="shared" ca="1" si="66"/>
        <v>#N/A</v>
      </c>
      <c r="Q532">
        <f t="shared" ca="1" si="67"/>
        <v>1</v>
      </c>
      <c r="R532" t="b">
        <f t="shared" ca="1" si="68"/>
        <v>1</v>
      </c>
      <c r="S532" t="str">
        <f t="shared" ca="1" si="69"/>
        <v/>
      </c>
      <c r="T532" t="e">
        <f ca="1">_xlfn.XLOOKUP(P532,'Depression Treatment'!A$2:A$33,'Depression Treatment'!I$2:I$33,0)*S532</f>
        <v>#N/A</v>
      </c>
      <c r="U532">
        <f>IF(LEFT('Survey Data'!I532,8)="Employed",1,0)</f>
        <v>0</v>
      </c>
      <c r="V532" s="33" t="e">
        <f ca="1">S532*(U532*(T532*VLOOKUP(N532,'Depression Treatment'!F$38:I$41,3,FALSE)+(1-T532)*VLOOKUP(N532,'Depression Treatment'!F$38:I$41,4,FALSE))+(1-U532)*(T532*VLOOKUP(N532,'Depression Treatment'!F$43:I$46,3,FALSE)+(1-T532)*VLOOKUP(N532,'Depression Treatment'!F$43:I$46,4,FALSE)))</f>
        <v>#VALUE!</v>
      </c>
      <c r="W532" s="33">
        <f t="shared" ca="1" si="70"/>
        <v>0</v>
      </c>
    </row>
    <row r="533" spans="1:23" x14ac:dyDescent="0.3">
      <c r="A533">
        <f t="shared" si="71"/>
        <v>531</v>
      </c>
      <c r="B533" s="15" t="str">
        <f ca="1">_xlfn.XLOOKUP(OFFSET('Survey Data'!$A$2,A533,0),Key!A$2:A$5,Key!B$2:B$5,"")</f>
        <v/>
      </c>
      <c r="C533" s="15">
        <f ca="1">_xlfn.XLOOKUP(OFFSET('Survey Data'!B$2,$A533,0),Key!$D$2:$D$6,Key!$E$2:$E$6,-25)</f>
        <v>-25</v>
      </c>
      <c r="D533" s="15">
        <f ca="1">_xlfn.XLOOKUP(OFFSET('Survey Data'!C$2,$A533,0),Key!$D$2:$D$6,Key!$E$2:$E$6,-25)</f>
        <v>-25</v>
      </c>
      <c r="E533" s="15">
        <f ca="1">_xlfn.XLOOKUP(OFFSET('Survey Data'!D$2,$A533,0),Key!$D$2:$D$6,Key!$E$2:$E$6,-25)</f>
        <v>-25</v>
      </c>
      <c r="F533" s="15">
        <f ca="1">_xlfn.XLOOKUP(OFFSET('Survey Data'!E$2,$A533,0),Key!$D$2:$D$6,Key!$E$2:$E$6,-25)</f>
        <v>-25</v>
      </c>
      <c r="G533" s="15">
        <f ca="1">_xlfn.XLOOKUP(OFFSET('Survey Data'!F$2,$A533,0),Key!$D$2:$D$6,Key!$E$2:$E$6,-25)</f>
        <v>-25</v>
      </c>
      <c r="H533" s="15">
        <f ca="1">_xlfn.XLOOKUP(OFFSET('Survey Data'!G$2,$A533,0),Key!$D$2:$D$6,Key!$E$2:$E$6,-25)</f>
        <v>-25</v>
      </c>
      <c r="I533" s="15">
        <f ca="1">OFFSET('Survey Data'!$H$2,A533,0)</f>
        <v>0</v>
      </c>
      <c r="J533" s="15" t="str">
        <f ca="1">_xlfn.XLOOKUP(OFFSET('Survey Data'!$R$2,A533,0),Key!$G$2:$G$3,Key!$H$2:$H$3,"")</f>
        <v/>
      </c>
      <c r="L533">
        <f t="shared" ca="1" si="64"/>
        <v>-150</v>
      </c>
      <c r="M533">
        <f t="shared" ca="1" si="65"/>
        <v>0</v>
      </c>
      <c r="N533" t="e">
        <f ca="1">VLOOKUP(M533,Key!J$2:K$101,2,FALSE)</f>
        <v>#N/A</v>
      </c>
      <c r="O533" t="e" cm="1">
        <f t="array" ref="O533">_xlfn.IFS(COUNTIF('Survey Data'!J533:P533,"Yes")&gt;1,4,'Survey Data'!P533="Yes",1,'Survey Data'!L533="Yes",2,'Survey Data'!M533="Yes",3,'Survey Data'!J533="Yes",4,'Survey Data'!K533="Yes",4,'Survey Data'!N533="Yes",4)</f>
        <v>#N/A</v>
      </c>
      <c r="P533" t="e">
        <f t="shared" ca="1" si="66"/>
        <v>#N/A</v>
      </c>
      <c r="Q533">
        <f t="shared" ca="1" si="67"/>
        <v>1</v>
      </c>
      <c r="R533" t="b">
        <f t="shared" ca="1" si="68"/>
        <v>1</v>
      </c>
      <c r="S533" t="str">
        <f t="shared" ca="1" si="69"/>
        <v/>
      </c>
      <c r="T533" t="e">
        <f ca="1">_xlfn.XLOOKUP(P533,'Depression Treatment'!A$2:A$33,'Depression Treatment'!I$2:I$33,0)*S533</f>
        <v>#N/A</v>
      </c>
      <c r="U533">
        <f>IF(LEFT('Survey Data'!I533,8)="Employed",1,0)</f>
        <v>0</v>
      </c>
      <c r="V533" s="33" t="e">
        <f ca="1">S533*(U533*(T533*VLOOKUP(N533,'Depression Treatment'!F$38:I$41,3,FALSE)+(1-T533)*VLOOKUP(N533,'Depression Treatment'!F$38:I$41,4,FALSE))+(1-U533)*(T533*VLOOKUP(N533,'Depression Treatment'!F$43:I$46,3,FALSE)+(1-T533)*VLOOKUP(N533,'Depression Treatment'!F$43:I$46,4,FALSE)))</f>
        <v>#VALUE!</v>
      </c>
      <c r="W533" s="33">
        <f t="shared" ca="1" si="70"/>
        <v>0</v>
      </c>
    </row>
    <row r="534" spans="1:23" x14ac:dyDescent="0.3">
      <c r="A534">
        <f t="shared" si="71"/>
        <v>532</v>
      </c>
      <c r="B534" s="15" t="str">
        <f ca="1">_xlfn.XLOOKUP(OFFSET('Survey Data'!$A$2,A534,0),Key!A$2:A$5,Key!B$2:B$5,"")</f>
        <v/>
      </c>
      <c r="C534" s="15">
        <f ca="1">_xlfn.XLOOKUP(OFFSET('Survey Data'!B$2,$A534,0),Key!$D$2:$D$6,Key!$E$2:$E$6,-25)</f>
        <v>-25</v>
      </c>
      <c r="D534" s="15">
        <f ca="1">_xlfn.XLOOKUP(OFFSET('Survey Data'!C$2,$A534,0),Key!$D$2:$D$6,Key!$E$2:$E$6,-25)</f>
        <v>-25</v>
      </c>
      <c r="E534" s="15">
        <f ca="1">_xlfn.XLOOKUP(OFFSET('Survey Data'!D$2,$A534,0),Key!$D$2:$D$6,Key!$E$2:$E$6,-25)</f>
        <v>-25</v>
      </c>
      <c r="F534" s="15">
        <f ca="1">_xlfn.XLOOKUP(OFFSET('Survey Data'!E$2,$A534,0),Key!$D$2:$D$6,Key!$E$2:$E$6,-25)</f>
        <v>-25</v>
      </c>
      <c r="G534" s="15">
        <f ca="1">_xlfn.XLOOKUP(OFFSET('Survey Data'!F$2,$A534,0),Key!$D$2:$D$6,Key!$E$2:$E$6,-25)</f>
        <v>-25</v>
      </c>
      <c r="H534" s="15">
        <f ca="1">_xlfn.XLOOKUP(OFFSET('Survey Data'!G$2,$A534,0),Key!$D$2:$D$6,Key!$E$2:$E$6,-25)</f>
        <v>-25</v>
      </c>
      <c r="I534" s="15">
        <f ca="1">OFFSET('Survey Data'!$H$2,A534,0)</f>
        <v>0</v>
      </c>
      <c r="J534" s="15" t="str">
        <f ca="1">_xlfn.XLOOKUP(OFFSET('Survey Data'!$R$2,A534,0),Key!$G$2:$G$3,Key!$H$2:$H$3,"")</f>
        <v/>
      </c>
      <c r="L534">
        <f t="shared" ca="1" si="64"/>
        <v>-150</v>
      </c>
      <c r="M534">
        <f t="shared" ca="1" si="65"/>
        <v>0</v>
      </c>
      <c r="N534" t="e">
        <f ca="1">VLOOKUP(M534,Key!J$2:K$101,2,FALSE)</f>
        <v>#N/A</v>
      </c>
      <c r="O534" t="e" cm="1">
        <f t="array" ref="O534">_xlfn.IFS(COUNTIF('Survey Data'!J534:P534,"Yes")&gt;1,4,'Survey Data'!P534="Yes",1,'Survey Data'!L534="Yes",2,'Survey Data'!M534="Yes",3,'Survey Data'!J534="Yes",4,'Survey Data'!K534="Yes",4,'Survey Data'!N534="Yes",4)</f>
        <v>#N/A</v>
      </c>
      <c r="P534" t="e">
        <f t="shared" ca="1" si="66"/>
        <v>#N/A</v>
      </c>
      <c r="Q534">
        <f t="shared" ca="1" si="67"/>
        <v>1</v>
      </c>
      <c r="R534" t="b">
        <f t="shared" ca="1" si="68"/>
        <v>1</v>
      </c>
      <c r="S534" t="str">
        <f t="shared" ca="1" si="69"/>
        <v/>
      </c>
      <c r="T534" t="e">
        <f ca="1">_xlfn.XLOOKUP(P534,'Depression Treatment'!A$2:A$33,'Depression Treatment'!I$2:I$33,0)*S534</f>
        <v>#N/A</v>
      </c>
      <c r="U534">
        <f>IF(LEFT('Survey Data'!I534,8)="Employed",1,0)</f>
        <v>0</v>
      </c>
      <c r="V534" s="33" t="e">
        <f ca="1">S534*(U534*(T534*VLOOKUP(N534,'Depression Treatment'!F$38:I$41,3,FALSE)+(1-T534)*VLOOKUP(N534,'Depression Treatment'!F$38:I$41,4,FALSE))+(1-U534)*(T534*VLOOKUP(N534,'Depression Treatment'!F$43:I$46,3,FALSE)+(1-T534)*VLOOKUP(N534,'Depression Treatment'!F$43:I$46,4,FALSE)))</f>
        <v>#VALUE!</v>
      </c>
      <c r="W534" s="33">
        <f t="shared" ca="1" si="70"/>
        <v>0</v>
      </c>
    </row>
    <row r="535" spans="1:23" x14ac:dyDescent="0.3">
      <c r="A535">
        <f t="shared" si="71"/>
        <v>533</v>
      </c>
      <c r="B535" s="15" t="str">
        <f ca="1">_xlfn.XLOOKUP(OFFSET('Survey Data'!$A$2,A535,0),Key!A$2:A$5,Key!B$2:B$5,"")</f>
        <v/>
      </c>
      <c r="C535" s="15">
        <f ca="1">_xlfn.XLOOKUP(OFFSET('Survey Data'!B$2,$A535,0),Key!$D$2:$D$6,Key!$E$2:$E$6,-25)</f>
        <v>-25</v>
      </c>
      <c r="D535" s="15">
        <f ca="1">_xlfn.XLOOKUP(OFFSET('Survey Data'!C$2,$A535,0),Key!$D$2:$D$6,Key!$E$2:$E$6,-25)</f>
        <v>-25</v>
      </c>
      <c r="E535" s="15">
        <f ca="1">_xlfn.XLOOKUP(OFFSET('Survey Data'!D$2,$A535,0),Key!$D$2:$D$6,Key!$E$2:$E$6,-25)</f>
        <v>-25</v>
      </c>
      <c r="F535" s="15">
        <f ca="1">_xlfn.XLOOKUP(OFFSET('Survey Data'!E$2,$A535,0),Key!$D$2:$D$6,Key!$E$2:$E$6,-25)</f>
        <v>-25</v>
      </c>
      <c r="G535" s="15">
        <f ca="1">_xlfn.XLOOKUP(OFFSET('Survey Data'!F$2,$A535,0),Key!$D$2:$D$6,Key!$E$2:$E$6,-25)</f>
        <v>-25</v>
      </c>
      <c r="H535" s="15">
        <f ca="1">_xlfn.XLOOKUP(OFFSET('Survey Data'!G$2,$A535,0),Key!$D$2:$D$6,Key!$E$2:$E$6,-25)</f>
        <v>-25</v>
      </c>
      <c r="I535" s="15">
        <f ca="1">OFFSET('Survey Data'!$H$2,A535,0)</f>
        <v>0</v>
      </c>
      <c r="J535" s="15" t="str">
        <f ca="1">_xlfn.XLOOKUP(OFFSET('Survey Data'!$R$2,A535,0),Key!$G$2:$G$3,Key!$H$2:$H$3,"")</f>
        <v/>
      </c>
      <c r="L535">
        <f t="shared" ca="1" si="64"/>
        <v>-150</v>
      </c>
      <c r="M535">
        <f t="shared" ca="1" si="65"/>
        <v>0</v>
      </c>
      <c r="N535" t="e">
        <f ca="1">VLOOKUP(M535,Key!J$2:K$101,2,FALSE)</f>
        <v>#N/A</v>
      </c>
      <c r="O535" t="e" cm="1">
        <f t="array" ref="O535">_xlfn.IFS(COUNTIF('Survey Data'!J535:P535,"Yes")&gt;1,4,'Survey Data'!P535="Yes",1,'Survey Data'!L535="Yes",2,'Survey Data'!M535="Yes",3,'Survey Data'!J535="Yes",4,'Survey Data'!K535="Yes",4,'Survey Data'!N535="Yes",4)</f>
        <v>#N/A</v>
      </c>
      <c r="P535" t="e">
        <f t="shared" ca="1" si="66"/>
        <v>#N/A</v>
      </c>
      <c r="Q535">
        <f t="shared" ca="1" si="67"/>
        <v>1</v>
      </c>
      <c r="R535" t="b">
        <f t="shared" ca="1" si="68"/>
        <v>1</v>
      </c>
      <c r="S535" t="str">
        <f t="shared" ca="1" si="69"/>
        <v/>
      </c>
      <c r="T535" t="e">
        <f ca="1">_xlfn.XLOOKUP(P535,'Depression Treatment'!A$2:A$33,'Depression Treatment'!I$2:I$33,0)*S535</f>
        <v>#N/A</v>
      </c>
      <c r="U535">
        <f>IF(LEFT('Survey Data'!I535,8)="Employed",1,0)</f>
        <v>0</v>
      </c>
      <c r="V535" s="33" t="e">
        <f ca="1">S535*(U535*(T535*VLOOKUP(N535,'Depression Treatment'!F$38:I$41,3,FALSE)+(1-T535)*VLOOKUP(N535,'Depression Treatment'!F$38:I$41,4,FALSE))+(1-U535)*(T535*VLOOKUP(N535,'Depression Treatment'!F$43:I$46,3,FALSE)+(1-T535)*VLOOKUP(N535,'Depression Treatment'!F$43:I$46,4,FALSE)))</f>
        <v>#VALUE!</v>
      </c>
      <c r="W535" s="33">
        <f t="shared" ca="1" si="70"/>
        <v>0</v>
      </c>
    </row>
    <row r="536" spans="1:23" x14ac:dyDescent="0.3">
      <c r="A536">
        <f t="shared" si="71"/>
        <v>534</v>
      </c>
      <c r="B536" s="15" t="str">
        <f ca="1">_xlfn.XLOOKUP(OFFSET('Survey Data'!$A$2,A536,0),Key!A$2:A$5,Key!B$2:B$5,"")</f>
        <v/>
      </c>
      <c r="C536" s="15">
        <f ca="1">_xlfn.XLOOKUP(OFFSET('Survey Data'!B$2,$A536,0),Key!$D$2:$D$6,Key!$E$2:$E$6,-25)</f>
        <v>-25</v>
      </c>
      <c r="D536" s="15">
        <f ca="1">_xlfn.XLOOKUP(OFFSET('Survey Data'!C$2,$A536,0),Key!$D$2:$D$6,Key!$E$2:$E$6,-25)</f>
        <v>-25</v>
      </c>
      <c r="E536" s="15">
        <f ca="1">_xlfn.XLOOKUP(OFFSET('Survey Data'!D$2,$A536,0),Key!$D$2:$D$6,Key!$E$2:$E$6,-25)</f>
        <v>-25</v>
      </c>
      <c r="F536" s="15">
        <f ca="1">_xlfn.XLOOKUP(OFFSET('Survey Data'!E$2,$A536,0),Key!$D$2:$D$6,Key!$E$2:$E$6,-25)</f>
        <v>-25</v>
      </c>
      <c r="G536" s="15">
        <f ca="1">_xlfn.XLOOKUP(OFFSET('Survey Data'!F$2,$A536,0),Key!$D$2:$D$6,Key!$E$2:$E$6,-25)</f>
        <v>-25</v>
      </c>
      <c r="H536" s="15">
        <f ca="1">_xlfn.XLOOKUP(OFFSET('Survey Data'!G$2,$A536,0),Key!$D$2:$D$6,Key!$E$2:$E$6,-25)</f>
        <v>-25</v>
      </c>
      <c r="I536" s="15">
        <f ca="1">OFFSET('Survey Data'!$H$2,A536,0)</f>
        <v>0</v>
      </c>
      <c r="J536" s="15" t="str">
        <f ca="1">_xlfn.XLOOKUP(OFFSET('Survey Data'!$R$2,A536,0),Key!$G$2:$G$3,Key!$H$2:$H$3,"")</f>
        <v/>
      </c>
      <c r="L536">
        <f t="shared" ca="1" si="64"/>
        <v>-150</v>
      </c>
      <c r="M536">
        <f t="shared" ca="1" si="65"/>
        <v>0</v>
      </c>
      <c r="N536" t="e">
        <f ca="1">VLOOKUP(M536,Key!J$2:K$101,2,FALSE)</f>
        <v>#N/A</v>
      </c>
      <c r="O536" t="e" cm="1">
        <f t="array" ref="O536">_xlfn.IFS(COUNTIF('Survey Data'!J536:P536,"Yes")&gt;1,4,'Survey Data'!P536="Yes",1,'Survey Data'!L536="Yes",2,'Survey Data'!M536="Yes",3,'Survey Data'!J536="Yes",4,'Survey Data'!K536="Yes",4,'Survey Data'!N536="Yes",4)</f>
        <v>#N/A</v>
      </c>
      <c r="P536" t="e">
        <f t="shared" ca="1" si="66"/>
        <v>#N/A</v>
      </c>
      <c r="Q536">
        <f t="shared" ca="1" si="67"/>
        <v>1</v>
      </c>
      <c r="R536" t="b">
        <f t="shared" ca="1" si="68"/>
        <v>1</v>
      </c>
      <c r="S536" t="str">
        <f t="shared" ca="1" si="69"/>
        <v/>
      </c>
      <c r="T536" t="e">
        <f ca="1">_xlfn.XLOOKUP(P536,'Depression Treatment'!A$2:A$33,'Depression Treatment'!I$2:I$33,0)*S536</f>
        <v>#N/A</v>
      </c>
      <c r="U536">
        <f>IF(LEFT('Survey Data'!I536,8)="Employed",1,0)</f>
        <v>0</v>
      </c>
      <c r="V536" s="33" t="e">
        <f ca="1">S536*(U536*(T536*VLOOKUP(N536,'Depression Treatment'!F$38:I$41,3,FALSE)+(1-T536)*VLOOKUP(N536,'Depression Treatment'!F$38:I$41,4,FALSE))+(1-U536)*(T536*VLOOKUP(N536,'Depression Treatment'!F$43:I$46,3,FALSE)+(1-T536)*VLOOKUP(N536,'Depression Treatment'!F$43:I$46,4,FALSE)))</f>
        <v>#VALUE!</v>
      </c>
      <c r="W536" s="33">
        <f t="shared" ca="1" si="70"/>
        <v>0</v>
      </c>
    </row>
    <row r="537" spans="1:23" x14ac:dyDescent="0.3">
      <c r="A537">
        <f t="shared" si="71"/>
        <v>535</v>
      </c>
      <c r="B537" s="15" t="str">
        <f ca="1">_xlfn.XLOOKUP(OFFSET('Survey Data'!$A$2,A537,0),Key!A$2:A$5,Key!B$2:B$5,"")</f>
        <v/>
      </c>
      <c r="C537" s="15">
        <f ca="1">_xlfn.XLOOKUP(OFFSET('Survey Data'!B$2,$A537,0),Key!$D$2:$D$6,Key!$E$2:$E$6,-25)</f>
        <v>-25</v>
      </c>
      <c r="D537" s="15">
        <f ca="1">_xlfn.XLOOKUP(OFFSET('Survey Data'!C$2,$A537,0),Key!$D$2:$D$6,Key!$E$2:$E$6,-25)</f>
        <v>-25</v>
      </c>
      <c r="E537" s="15">
        <f ca="1">_xlfn.XLOOKUP(OFFSET('Survey Data'!D$2,$A537,0),Key!$D$2:$D$6,Key!$E$2:$E$6,-25)</f>
        <v>-25</v>
      </c>
      <c r="F537" s="15">
        <f ca="1">_xlfn.XLOOKUP(OFFSET('Survey Data'!E$2,$A537,0),Key!$D$2:$D$6,Key!$E$2:$E$6,-25)</f>
        <v>-25</v>
      </c>
      <c r="G537" s="15">
        <f ca="1">_xlfn.XLOOKUP(OFFSET('Survey Data'!F$2,$A537,0),Key!$D$2:$D$6,Key!$E$2:$E$6,-25)</f>
        <v>-25</v>
      </c>
      <c r="H537" s="15">
        <f ca="1">_xlfn.XLOOKUP(OFFSET('Survey Data'!G$2,$A537,0),Key!$D$2:$D$6,Key!$E$2:$E$6,-25)</f>
        <v>-25</v>
      </c>
      <c r="I537" s="15">
        <f ca="1">OFFSET('Survey Data'!$H$2,A537,0)</f>
        <v>0</v>
      </c>
      <c r="J537" s="15" t="str">
        <f ca="1">_xlfn.XLOOKUP(OFFSET('Survey Data'!$R$2,A537,0),Key!$G$2:$G$3,Key!$H$2:$H$3,"")</f>
        <v/>
      </c>
      <c r="L537">
        <f t="shared" ca="1" si="64"/>
        <v>-150</v>
      </c>
      <c r="M537">
        <f t="shared" ca="1" si="65"/>
        <v>0</v>
      </c>
      <c r="N537" t="e">
        <f ca="1">VLOOKUP(M537,Key!J$2:K$101,2,FALSE)</f>
        <v>#N/A</v>
      </c>
      <c r="O537" t="e" cm="1">
        <f t="array" ref="O537">_xlfn.IFS(COUNTIF('Survey Data'!J537:P537,"Yes")&gt;1,4,'Survey Data'!P537="Yes",1,'Survey Data'!L537="Yes",2,'Survey Data'!M537="Yes",3,'Survey Data'!J537="Yes",4,'Survey Data'!K537="Yes",4,'Survey Data'!N537="Yes",4)</f>
        <v>#N/A</v>
      </c>
      <c r="P537" t="e">
        <f t="shared" ca="1" si="66"/>
        <v>#N/A</v>
      </c>
      <c r="Q537">
        <f t="shared" ca="1" si="67"/>
        <v>1</v>
      </c>
      <c r="R537" t="b">
        <f t="shared" ca="1" si="68"/>
        <v>1</v>
      </c>
      <c r="S537" t="str">
        <f t="shared" ca="1" si="69"/>
        <v/>
      </c>
      <c r="T537" t="e">
        <f ca="1">_xlfn.XLOOKUP(P537,'Depression Treatment'!A$2:A$33,'Depression Treatment'!I$2:I$33,0)*S537</f>
        <v>#N/A</v>
      </c>
      <c r="U537">
        <f>IF(LEFT('Survey Data'!I537,8)="Employed",1,0)</f>
        <v>0</v>
      </c>
      <c r="V537" s="33" t="e">
        <f ca="1">S537*(U537*(T537*VLOOKUP(N537,'Depression Treatment'!F$38:I$41,3,FALSE)+(1-T537)*VLOOKUP(N537,'Depression Treatment'!F$38:I$41,4,FALSE))+(1-U537)*(T537*VLOOKUP(N537,'Depression Treatment'!F$43:I$46,3,FALSE)+(1-T537)*VLOOKUP(N537,'Depression Treatment'!F$43:I$46,4,FALSE)))</f>
        <v>#VALUE!</v>
      </c>
      <c r="W537" s="33">
        <f t="shared" ca="1" si="70"/>
        <v>0</v>
      </c>
    </row>
    <row r="538" spans="1:23" x14ac:dyDescent="0.3">
      <c r="A538">
        <f t="shared" si="71"/>
        <v>536</v>
      </c>
      <c r="B538" s="15" t="str">
        <f ca="1">_xlfn.XLOOKUP(OFFSET('Survey Data'!$A$2,A538,0),Key!A$2:A$5,Key!B$2:B$5,"")</f>
        <v/>
      </c>
      <c r="C538" s="15">
        <f ca="1">_xlfn.XLOOKUP(OFFSET('Survey Data'!B$2,$A538,0),Key!$D$2:$D$6,Key!$E$2:$E$6,-25)</f>
        <v>-25</v>
      </c>
      <c r="D538" s="15">
        <f ca="1">_xlfn.XLOOKUP(OFFSET('Survey Data'!C$2,$A538,0),Key!$D$2:$D$6,Key!$E$2:$E$6,-25)</f>
        <v>-25</v>
      </c>
      <c r="E538" s="15">
        <f ca="1">_xlfn.XLOOKUP(OFFSET('Survey Data'!D$2,$A538,0),Key!$D$2:$D$6,Key!$E$2:$E$6,-25)</f>
        <v>-25</v>
      </c>
      <c r="F538" s="15">
        <f ca="1">_xlfn.XLOOKUP(OFFSET('Survey Data'!E$2,$A538,0),Key!$D$2:$D$6,Key!$E$2:$E$6,-25)</f>
        <v>-25</v>
      </c>
      <c r="G538" s="15">
        <f ca="1">_xlfn.XLOOKUP(OFFSET('Survey Data'!F$2,$A538,0),Key!$D$2:$D$6,Key!$E$2:$E$6,-25)</f>
        <v>-25</v>
      </c>
      <c r="H538" s="15">
        <f ca="1">_xlfn.XLOOKUP(OFFSET('Survey Data'!G$2,$A538,0),Key!$D$2:$D$6,Key!$E$2:$E$6,-25)</f>
        <v>-25</v>
      </c>
      <c r="I538" s="15">
        <f ca="1">OFFSET('Survey Data'!$H$2,A538,0)</f>
        <v>0</v>
      </c>
      <c r="J538" s="15" t="str">
        <f ca="1">_xlfn.XLOOKUP(OFFSET('Survey Data'!$R$2,A538,0),Key!$G$2:$G$3,Key!$H$2:$H$3,"")</f>
        <v/>
      </c>
      <c r="L538">
        <f t="shared" ca="1" si="64"/>
        <v>-150</v>
      </c>
      <c r="M538">
        <f t="shared" ca="1" si="65"/>
        <v>0</v>
      </c>
      <c r="N538" t="e">
        <f ca="1">VLOOKUP(M538,Key!J$2:K$101,2,FALSE)</f>
        <v>#N/A</v>
      </c>
      <c r="O538" t="e" cm="1">
        <f t="array" ref="O538">_xlfn.IFS(COUNTIF('Survey Data'!J538:P538,"Yes")&gt;1,4,'Survey Data'!P538="Yes",1,'Survey Data'!L538="Yes",2,'Survey Data'!M538="Yes",3,'Survey Data'!J538="Yes",4,'Survey Data'!K538="Yes",4,'Survey Data'!N538="Yes",4)</f>
        <v>#N/A</v>
      </c>
      <c r="P538" t="e">
        <f t="shared" ca="1" si="66"/>
        <v>#N/A</v>
      </c>
      <c r="Q538">
        <f t="shared" ca="1" si="67"/>
        <v>1</v>
      </c>
      <c r="R538" t="b">
        <f t="shared" ca="1" si="68"/>
        <v>1</v>
      </c>
      <c r="S538" t="str">
        <f t="shared" ca="1" si="69"/>
        <v/>
      </c>
      <c r="T538" t="e">
        <f ca="1">_xlfn.XLOOKUP(P538,'Depression Treatment'!A$2:A$33,'Depression Treatment'!I$2:I$33,0)*S538</f>
        <v>#N/A</v>
      </c>
      <c r="U538">
        <f>IF(LEFT('Survey Data'!I538,8)="Employed",1,0)</f>
        <v>0</v>
      </c>
      <c r="V538" s="33" t="e">
        <f ca="1">S538*(U538*(T538*VLOOKUP(N538,'Depression Treatment'!F$38:I$41,3,FALSE)+(1-T538)*VLOOKUP(N538,'Depression Treatment'!F$38:I$41,4,FALSE))+(1-U538)*(T538*VLOOKUP(N538,'Depression Treatment'!F$43:I$46,3,FALSE)+(1-T538)*VLOOKUP(N538,'Depression Treatment'!F$43:I$46,4,FALSE)))</f>
        <v>#VALUE!</v>
      </c>
      <c r="W538" s="33">
        <f t="shared" ca="1" si="70"/>
        <v>0</v>
      </c>
    </row>
    <row r="539" spans="1:23" x14ac:dyDescent="0.3">
      <c r="A539">
        <f t="shared" si="71"/>
        <v>537</v>
      </c>
      <c r="B539" s="15" t="str">
        <f ca="1">_xlfn.XLOOKUP(OFFSET('Survey Data'!$A$2,A539,0),Key!A$2:A$5,Key!B$2:B$5,"")</f>
        <v/>
      </c>
      <c r="C539" s="15">
        <f ca="1">_xlfn.XLOOKUP(OFFSET('Survey Data'!B$2,$A539,0),Key!$D$2:$D$6,Key!$E$2:$E$6,-25)</f>
        <v>-25</v>
      </c>
      <c r="D539" s="15">
        <f ca="1">_xlfn.XLOOKUP(OFFSET('Survey Data'!C$2,$A539,0),Key!$D$2:$D$6,Key!$E$2:$E$6,-25)</f>
        <v>-25</v>
      </c>
      <c r="E539" s="15">
        <f ca="1">_xlfn.XLOOKUP(OFFSET('Survey Data'!D$2,$A539,0),Key!$D$2:$D$6,Key!$E$2:$E$6,-25)</f>
        <v>-25</v>
      </c>
      <c r="F539" s="15">
        <f ca="1">_xlfn.XLOOKUP(OFFSET('Survey Data'!E$2,$A539,0),Key!$D$2:$D$6,Key!$E$2:$E$6,-25)</f>
        <v>-25</v>
      </c>
      <c r="G539" s="15">
        <f ca="1">_xlfn.XLOOKUP(OFFSET('Survey Data'!F$2,$A539,0),Key!$D$2:$D$6,Key!$E$2:$E$6,-25)</f>
        <v>-25</v>
      </c>
      <c r="H539" s="15">
        <f ca="1">_xlfn.XLOOKUP(OFFSET('Survey Data'!G$2,$A539,0),Key!$D$2:$D$6,Key!$E$2:$E$6,-25)</f>
        <v>-25</v>
      </c>
      <c r="I539" s="15">
        <f ca="1">OFFSET('Survey Data'!$H$2,A539,0)</f>
        <v>0</v>
      </c>
      <c r="J539" s="15" t="str">
        <f ca="1">_xlfn.XLOOKUP(OFFSET('Survey Data'!$R$2,A539,0),Key!$G$2:$G$3,Key!$H$2:$H$3,"")</f>
        <v/>
      </c>
      <c r="L539">
        <f t="shared" ca="1" si="64"/>
        <v>-150</v>
      </c>
      <c r="M539">
        <f t="shared" ca="1" si="65"/>
        <v>0</v>
      </c>
      <c r="N539" t="e">
        <f ca="1">VLOOKUP(M539,Key!J$2:K$101,2,FALSE)</f>
        <v>#N/A</v>
      </c>
      <c r="O539" t="e" cm="1">
        <f t="array" ref="O539">_xlfn.IFS(COUNTIF('Survey Data'!J539:P539,"Yes")&gt;1,4,'Survey Data'!P539="Yes",1,'Survey Data'!L539="Yes",2,'Survey Data'!M539="Yes",3,'Survey Data'!J539="Yes",4,'Survey Data'!K539="Yes",4,'Survey Data'!N539="Yes",4)</f>
        <v>#N/A</v>
      </c>
      <c r="P539" t="e">
        <f t="shared" ca="1" si="66"/>
        <v>#N/A</v>
      </c>
      <c r="Q539">
        <f t="shared" ca="1" si="67"/>
        <v>1</v>
      </c>
      <c r="R539" t="b">
        <f t="shared" ca="1" si="68"/>
        <v>1</v>
      </c>
      <c r="S539" t="str">
        <f t="shared" ca="1" si="69"/>
        <v/>
      </c>
      <c r="T539" t="e">
        <f ca="1">_xlfn.XLOOKUP(P539,'Depression Treatment'!A$2:A$33,'Depression Treatment'!I$2:I$33,0)*S539</f>
        <v>#N/A</v>
      </c>
      <c r="U539">
        <f>IF(LEFT('Survey Data'!I539,8)="Employed",1,0)</f>
        <v>0</v>
      </c>
      <c r="V539" s="33" t="e">
        <f ca="1">S539*(U539*(T539*VLOOKUP(N539,'Depression Treatment'!F$38:I$41,3,FALSE)+(1-T539)*VLOOKUP(N539,'Depression Treatment'!F$38:I$41,4,FALSE))+(1-U539)*(T539*VLOOKUP(N539,'Depression Treatment'!F$43:I$46,3,FALSE)+(1-T539)*VLOOKUP(N539,'Depression Treatment'!F$43:I$46,4,FALSE)))</f>
        <v>#VALUE!</v>
      </c>
      <c r="W539" s="33">
        <f t="shared" ca="1" si="70"/>
        <v>0</v>
      </c>
    </row>
    <row r="540" spans="1:23" x14ac:dyDescent="0.3">
      <c r="A540">
        <f t="shared" si="71"/>
        <v>538</v>
      </c>
      <c r="B540" s="15" t="str">
        <f ca="1">_xlfn.XLOOKUP(OFFSET('Survey Data'!$A$2,A540,0),Key!A$2:A$5,Key!B$2:B$5,"")</f>
        <v/>
      </c>
      <c r="C540" s="15">
        <f ca="1">_xlfn.XLOOKUP(OFFSET('Survey Data'!B$2,$A540,0),Key!$D$2:$D$6,Key!$E$2:$E$6,-25)</f>
        <v>-25</v>
      </c>
      <c r="D540" s="15">
        <f ca="1">_xlfn.XLOOKUP(OFFSET('Survey Data'!C$2,$A540,0),Key!$D$2:$D$6,Key!$E$2:$E$6,-25)</f>
        <v>-25</v>
      </c>
      <c r="E540" s="15">
        <f ca="1">_xlfn.XLOOKUP(OFFSET('Survey Data'!D$2,$A540,0),Key!$D$2:$D$6,Key!$E$2:$E$6,-25)</f>
        <v>-25</v>
      </c>
      <c r="F540" s="15">
        <f ca="1">_xlfn.XLOOKUP(OFFSET('Survey Data'!E$2,$A540,0),Key!$D$2:$D$6,Key!$E$2:$E$6,-25)</f>
        <v>-25</v>
      </c>
      <c r="G540" s="15">
        <f ca="1">_xlfn.XLOOKUP(OFFSET('Survey Data'!F$2,$A540,0),Key!$D$2:$D$6,Key!$E$2:$E$6,-25)</f>
        <v>-25</v>
      </c>
      <c r="H540" s="15">
        <f ca="1">_xlfn.XLOOKUP(OFFSET('Survey Data'!G$2,$A540,0),Key!$D$2:$D$6,Key!$E$2:$E$6,-25)</f>
        <v>-25</v>
      </c>
      <c r="I540" s="15">
        <f ca="1">OFFSET('Survey Data'!$H$2,A540,0)</f>
        <v>0</v>
      </c>
      <c r="J540" s="15" t="str">
        <f ca="1">_xlfn.XLOOKUP(OFFSET('Survey Data'!$R$2,A540,0),Key!$G$2:$G$3,Key!$H$2:$H$3,"")</f>
        <v/>
      </c>
      <c r="L540">
        <f t="shared" ca="1" si="64"/>
        <v>-150</v>
      </c>
      <c r="M540">
        <f t="shared" ca="1" si="65"/>
        <v>0</v>
      </c>
      <c r="N540" t="e">
        <f ca="1">VLOOKUP(M540,Key!J$2:K$101,2,FALSE)</f>
        <v>#N/A</v>
      </c>
      <c r="O540" t="e" cm="1">
        <f t="array" ref="O540">_xlfn.IFS(COUNTIF('Survey Data'!J540:P540,"Yes")&gt;1,4,'Survey Data'!P540="Yes",1,'Survey Data'!L540="Yes",2,'Survey Data'!M540="Yes",3,'Survey Data'!J540="Yes",4,'Survey Data'!K540="Yes",4,'Survey Data'!N540="Yes",4)</f>
        <v>#N/A</v>
      </c>
      <c r="P540" t="e">
        <f t="shared" ca="1" si="66"/>
        <v>#N/A</v>
      </c>
      <c r="Q540">
        <f t="shared" ca="1" si="67"/>
        <v>1</v>
      </c>
      <c r="R540" t="b">
        <f t="shared" ca="1" si="68"/>
        <v>1</v>
      </c>
      <c r="S540" t="str">
        <f t="shared" ca="1" si="69"/>
        <v/>
      </c>
      <c r="T540" t="e">
        <f ca="1">_xlfn.XLOOKUP(P540,'Depression Treatment'!A$2:A$33,'Depression Treatment'!I$2:I$33,0)*S540</f>
        <v>#N/A</v>
      </c>
      <c r="U540">
        <f>IF(LEFT('Survey Data'!I540,8)="Employed",1,0)</f>
        <v>0</v>
      </c>
      <c r="V540" s="33" t="e">
        <f ca="1">S540*(U540*(T540*VLOOKUP(N540,'Depression Treatment'!F$38:I$41,3,FALSE)+(1-T540)*VLOOKUP(N540,'Depression Treatment'!F$38:I$41,4,FALSE))+(1-U540)*(T540*VLOOKUP(N540,'Depression Treatment'!F$43:I$46,3,FALSE)+(1-T540)*VLOOKUP(N540,'Depression Treatment'!F$43:I$46,4,FALSE)))</f>
        <v>#VALUE!</v>
      </c>
      <c r="W540" s="33">
        <f t="shared" ca="1" si="70"/>
        <v>0</v>
      </c>
    </row>
    <row r="541" spans="1:23" x14ac:dyDescent="0.3">
      <c r="A541">
        <f t="shared" si="71"/>
        <v>539</v>
      </c>
      <c r="B541" s="15" t="str">
        <f ca="1">_xlfn.XLOOKUP(OFFSET('Survey Data'!$A$2,A541,0),Key!A$2:A$5,Key!B$2:B$5,"")</f>
        <v/>
      </c>
      <c r="C541" s="15">
        <f ca="1">_xlfn.XLOOKUP(OFFSET('Survey Data'!B$2,$A541,0),Key!$D$2:$D$6,Key!$E$2:$E$6,-25)</f>
        <v>-25</v>
      </c>
      <c r="D541" s="15">
        <f ca="1">_xlfn.XLOOKUP(OFFSET('Survey Data'!C$2,$A541,0),Key!$D$2:$D$6,Key!$E$2:$E$6,-25)</f>
        <v>-25</v>
      </c>
      <c r="E541" s="15">
        <f ca="1">_xlfn.XLOOKUP(OFFSET('Survey Data'!D$2,$A541,0),Key!$D$2:$D$6,Key!$E$2:$E$6,-25)</f>
        <v>-25</v>
      </c>
      <c r="F541" s="15">
        <f ca="1">_xlfn.XLOOKUP(OFFSET('Survey Data'!E$2,$A541,0),Key!$D$2:$D$6,Key!$E$2:$E$6,-25)</f>
        <v>-25</v>
      </c>
      <c r="G541" s="15">
        <f ca="1">_xlfn.XLOOKUP(OFFSET('Survey Data'!F$2,$A541,0),Key!$D$2:$D$6,Key!$E$2:$E$6,-25)</f>
        <v>-25</v>
      </c>
      <c r="H541" s="15">
        <f ca="1">_xlfn.XLOOKUP(OFFSET('Survey Data'!G$2,$A541,0),Key!$D$2:$D$6,Key!$E$2:$E$6,-25)</f>
        <v>-25</v>
      </c>
      <c r="I541" s="15">
        <f ca="1">OFFSET('Survey Data'!$H$2,A541,0)</f>
        <v>0</v>
      </c>
      <c r="J541" s="15" t="str">
        <f ca="1">_xlfn.XLOOKUP(OFFSET('Survey Data'!$R$2,A541,0),Key!$G$2:$G$3,Key!$H$2:$H$3,"")</f>
        <v/>
      </c>
      <c r="L541">
        <f t="shared" ca="1" si="64"/>
        <v>-150</v>
      </c>
      <c r="M541">
        <f t="shared" ca="1" si="65"/>
        <v>0</v>
      </c>
      <c r="N541" t="e">
        <f ca="1">VLOOKUP(M541,Key!J$2:K$101,2,FALSE)</f>
        <v>#N/A</v>
      </c>
      <c r="O541" t="e" cm="1">
        <f t="array" ref="O541">_xlfn.IFS(COUNTIF('Survey Data'!J541:P541,"Yes")&gt;1,4,'Survey Data'!P541="Yes",1,'Survey Data'!L541="Yes",2,'Survey Data'!M541="Yes",3,'Survey Data'!J541="Yes",4,'Survey Data'!K541="Yes",4,'Survey Data'!N541="Yes",4)</f>
        <v>#N/A</v>
      </c>
      <c r="P541" t="e">
        <f t="shared" ca="1" si="66"/>
        <v>#N/A</v>
      </c>
      <c r="Q541">
        <f t="shared" ca="1" si="67"/>
        <v>1</v>
      </c>
      <c r="R541" t="b">
        <f t="shared" ca="1" si="68"/>
        <v>1</v>
      </c>
      <c r="S541" t="str">
        <f t="shared" ca="1" si="69"/>
        <v/>
      </c>
      <c r="T541" t="e">
        <f ca="1">_xlfn.XLOOKUP(P541,'Depression Treatment'!A$2:A$33,'Depression Treatment'!I$2:I$33,0)*S541</f>
        <v>#N/A</v>
      </c>
      <c r="U541">
        <f>IF(LEFT('Survey Data'!I541,8)="Employed",1,0)</f>
        <v>0</v>
      </c>
      <c r="V541" s="33" t="e">
        <f ca="1">S541*(U541*(T541*VLOOKUP(N541,'Depression Treatment'!F$38:I$41,3,FALSE)+(1-T541)*VLOOKUP(N541,'Depression Treatment'!F$38:I$41,4,FALSE))+(1-U541)*(T541*VLOOKUP(N541,'Depression Treatment'!F$43:I$46,3,FALSE)+(1-T541)*VLOOKUP(N541,'Depression Treatment'!F$43:I$46,4,FALSE)))</f>
        <v>#VALUE!</v>
      </c>
      <c r="W541" s="33">
        <f t="shared" ca="1" si="70"/>
        <v>0</v>
      </c>
    </row>
    <row r="542" spans="1:23" x14ac:dyDescent="0.3">
      <c r="A542">
        <f t="shared" si="71"/>
        <v>540</v>
      </c>
      <c r="B542" s="15" t="str">
        <f ca="1">_xlfn.XLOOKUP(OFFSET('Survey Data'!$A$2,A542,0),Key!A$2:A$5,Key!B$2:B$5,"")</f>
        <v/>
      </c>
      <c r="C542" s="15">
        <f ca="1">_xlfn.XLOOKUP(OFFSET('Survey Data'!B$2,$A542,0),Key!$D$2:$D$6,Key!$E$2:$E$6,-25)</f>
        <v>-25</v>
      </c>
      <c r="D542" s="15">
        <f ca="1">_xlfn.XLOOKUP(OFFSET('Survey Data'!C$2,$A542,0),Key!$D$2:$D$6,Key!$E$2:$E$6,-25)</f>
        <v>-25</v>
      </c>
      <c r="E542" s="15">
        <f ca="1">_xlfn.XLOOKUP(OFFSET('Survey Data'!D$2,$A542,0),Key!$D$2:$D$6,Key!$E$2:$E$6,-25)</f>
        <v>-25</v>
      </c>
      <c r="F542" s="15">
        <f ca="1">_xlfn.XLOOKUP(OFFSET('Survey Data'!E$2,$A542,0),Key!$D$2:$D$6,Key!$E$2:$E$6,-25)</f>
        <v>-25</v>
      </c>
      <c r="G542" s="15">
        <f ca="1">_xlfn.XLOOKUP(OFFSET('Survey Data'!F$2,$A542,0),Key!$D$2:$D$6,Key!$E$2:$E$6,-25)</f>
        <v>-25</v>
      </c>
      <c r="H542" s="15">
        <f ca="1">_xlfn.XLOOKUP(OFFSET('Survey Data'!G$2,$A542,0),Key!$D$2:$D$6,Key!$E$2:$E$6,-25)</f>
        <v>-25</v>
      </c>
      <c r="I542" s="15">
        <f ca="1">OFFSET('Survey Data'!$H$2,A542,0)</f>
        <v>0</v>
      </c>
      <c r="J542" s="15" t="str">
        <f ca="1">_xlfn.XLOOKUP(OFFSET('Survey Data'!$R$2,A542,0),Key!$G$2:$G$3,Key!$H$2:$H$3,"")</f>
        <v/>
      </c>
      <c r="L542">
        <f t="shared" ca="1" si="64"/>
        <v>-150</v>
      </c>
      <c r="M542">
        <f t="shared" ca="1" si="65"/>
        <v>0</v>
      </c>
      <c r="N542" t="e">
        <f ca="1">VLOOKUP(M542,Key!J$2:K$101,2,FALSE)</f>
        <v>#N/A</v>
      </c>
      <c r="O542" t="e" cm="1">
        <f t="array" ref="O542">_xlfn.IFS(COUNTIF('Survey Data'!J542:P542,"Yes")&gt;1,4,'Survey Data'!P542="Yes",1,'Survey Data'!L542="Yes",2,'Survey Data'!M542="Yes",3,'Survey Data'!J542="Yes",4,'Survey Data'!K542="Yes",4,'Survey Data'!N542="Yes",4)</f>
        <v>#N/A</v>
      </c>
      <c r="P542" t="e">
        <f t="shared" ca="1" si="66"/>
        <v>#N/A</v>
      </c>
      <c r="Q542">
        <f t="shared" ca="1" si="67"/>
        <v>1</v>
      </c>
      <c r="R542" t="b">
        <f t="shared" ca="1" si="68"/>
        <v>1</v>
      </c>
      <c r="S542" t="str">
        <f t="shared" ca="1" si="69"/>
        <v/>
      </c>
      <c r="T542" t="e">
        <f ca="1">_xlfn.XLOOKUP(P542,'Depression Treatment'!A$2:A$33,'Depression Treatment'!I$2:I$33,0)*S542</f>
        <v>#N/A</v>
      </c>
      <c r="U542">
        <f>IF(LEFT('Survey Data'!I542,8)="Employed",1,0)</f>
        <v>0</v>
      </c>
      <c r="V542" s="33" t="e">
        <f ca="1">S542*(U542*(T542*VLOOKUP(N542,'Depression Treatment'!F$38:I$41,3,FALSE)+(1-T542)*VLOOKUP(N542,'Depression Treatment'!F$38:I$41,4,FALSE))+(1-U542)*(T542*VLOOKUP(N542,'Depression Treatment'!F$43:I$46,3,FALSE)+(1-T542)*VLOOKUP(N542,'Depression Treatment'!F$43:I$46,4,FALSE)))</f>
        <v>#VALUE!</v>
      </c>
      <c r="W542" s="33">
        <f t="shared" ca="1" si="70"/>
        <v>0</v>
      </c>
    </row>
    <row r="543" spans="1:23" x14ac:dyDescent="0.3">
      <c r="A543">
        <f t="shared" si="71"/>
        <v>541</v>
      </c>
      <c r="B543" s="15" t="str">
        <f ca="1">_xlfn.XLOOKUP(OFFSET('Survey Data'!$A$2,A543,0),Key!A$2:A$5,Key!B$2:B$5,"")</f>
        <v/>
      </c>
      <c r="C543" s="15">
        <f ca="1">_xlfn.XLOOKUP(OFFSET('Survey Data'!B$2,$A543,0),Key!$D$2:$D$6,Key!$E$2:$E$6,-25)</f>
        <v>-25</v>
      </c>
      <c r="D543" s="15">
        <f ca="1">_xlfn.XLOOKUP(OFFSET('Survey Data'!C$2,$A543,0),Key!$D$2:$D$6,Key!$E$2:$E$6,-25)</f>
        <v>-25</v>
      </c>
      <c r="E543" s="15">
        <f ca="1">_xlfn.XLOOKUP(OFFSET('Survey Data'!D$2,$A543,0),Key!$D$2:$D$6,Key!$E$2:$E$6,-25)</f>
        <v>-25</v>
      </c>
      <c r="F543" s="15">
        <f ca="1">_xlfn.XLOOKUP(OFFSET('Survey Data'!E$2,$A543,0),Key!$D$2:$D$6,Key!$E$2:$E$6,-25)</f>
        <v>-25</v>
      </c>
      <c r="G543" s="15">
        <f ca="1">_xlfn.XLOOKUP(OFFSET('Survey Data'!F$2,$A543,0),Key!$D$2:$D$6,Key!$E$2:$E$6,-25)</f>
        <v>-25</v>
      </c>
      <c r="H543" s="15">
        <f ca="1">_xlfn.XLOOKUP(OFFSET('Survey Data'!G$2,$A543,0),Key!$D$2:$D$6,Key!$E$2:$E$6,-25)</f>
        <v>-25</v>
      </c>
      <c r="I543" s="15">
        <f ca="1">OFFSET('Survey Data'!$H$2,A543,0)</f>
        <v>0</v>
      </c>
      <c r="J543" s="15" t="str">
        <f ca="1">_xlfn.XLOOKUP(OFFSET('Survey Data'!$R$2,A543,0),Key!$G$2:$G$3,Key!$H$2:$H$3,"")</f>
        <v/>
      </c>
      <c r="L543">
        <f t="shared" ca="1" si="64"/>
        <v>-150</v>
      </c>
      <c r="M543">
        <f t="shared" ca="1" si="65"/>
        <v>0</v>
      </c>
      <c r="N543" t="e">
        <f ca="1">VLOOKUP(M543,Key!J$2:K$101,2,FALSE)</f>
        <v>#N/A</v>
      </c>
      <c r="O543" t="e" cm="1">
        <f t="array" ref="O543">_xlfn.IFS(COUNTIF('Survey Data'!J543:P543,"Yes")&gt;1,4,'Survey Data'!P543="Yes",1,'Survey Data'!L543="Yes",2,'Survey Data'!M543="Yes",3,'Survey Data'!J543="Yes",4,'Survey Data'!K543="Yes",4,'Survey Data'!N543="Yes",4)</f>
        <v>#N/A</v>
      </c>
      <c r="P543" t="e">
        <f t="shared" ca="1" si="66"/>
        <v>#N/A</v>
      </c>
      <c r="Q543">
        <f t="shared" ca="1" si="67"/>
        <v>1</v>
      </c>
      <c r="R543" t="b">
        <f t="shared" ca="1" si="68"/>
        <v>1</v>
      </c>
      <c r="S543" t="str">
        <f t="shared" ca="1" si="69"/>
        <v/>
      </c>
      <c r="T543" t="e">
        <f ca="1">_xlfn.XLOOKUP(P543,'Depression Treatment'!A$2:A$33,'Depression Treatment'!I$2:I$33,0)*S543</f>
        <v>#N/A</v>
      </c>
      <c r="U543">
        <f>IF(LEFT('Survey Data'!I543,8)="Employed",1,0)</f>
        <v>0</v>
      </c>
      <c r="V543" s="33" t="e">
        <f ca="1">S543*(U543*(T543*VLOOKUP(N543,'Depression Treatment'!F$38:I$41,3,FALSE)+(1-T543)*VLOOKUP(N543,'Depression Treatment'!F$38:I$41,4,FALSE))+(1-U543)*(T543*VLOOKUP(N543,'Depression Treatment'!F$43:I$46,3,FALSE)+(1-T543)*VLOOKUP(N543,'Depression Treatment'!F$43:I$46,4,FALSE)))</f>
        <v>#VALUE!</v>
      </c>
      <c r="W543" s="33">
        <f t="shared" ca="1" si="70"/>
        <v>0</v>
      </c>
    </row>
    <row r="544" spans="1:23" x14ac:dyDescent="0.3">
      <c r="A544">
        <f t="shared" si="71"/>
        <v>542</v>
      </c>
      <c r="B544" s="15" t="str">
        <f ca="1">_xlfn.XLOOKUP(OFFSET('Survey Data'!$A$2,A544,0),Key!A$2:A$5,Key!B$2:B$5,"")</f>
        <v/>
      </c>
      <c r="C544" s="15">
        <f ca="1">_xlfn.XLOOKUP(OFFSET('Survey Data'!B$2,$A544,0),Key!$D$2:$D$6,Key!$E$2:$E$6,-25)</f>
        <v>-25</v>
      </c>
      <c r="D544" s="15">
        <f ca="1">_xlfn.XLOOKUP(OFFSET('Survey Data'!C$2,$A544,0),Key!$D$2:$D$6,Key!$E$2:$E$6,-25)</f>
        <v>-25</v>
      </c>
      <c r="E544" s="15">
        <f ca="1">_xlfn.XLOOKUP(OFFSET('Survey Data'!D$2,$A544,0),Key!$D$2:$D$6,Key!$E$2:$E$6,-25)</f>
        <v>-25</v>
      </c>
      <c r="F544" s="15">
        <f ca="1">_xlfn.XLOOKUP(OFFSET('Survey Data'!E$2,$A544,0),Key!$D$2:$D$6,Key!$E$2:$E$6,-25)</f>
        <v>-25</v>
      </c>
      <c r="G544" s="15">
        <f ca="1">_xlfn.XLOOKUP(OFFSET('Survey Data'!F$2,$A544,0),Key!$D$2:$D$6,Key!$E$2:$E$6,-25)</f>
        <v>-25</v>
      </c>
      <c r="H544" s="15">
        <f ca="1">_xlfn.XLOOKUP(OFFSET('Survey Data'!G$2,$A544,0),Key!$D$2:$D$6,Key!$E$2:$E$6,-25)</f>
        <v>-25</v>
      </c>
      <c r="I544" s="15">
        <f ca="1">OFFSET('Survey Data'!$H$2,A544,0)</f>
        <v>0</v>
      </c>
      <c r="J544" s="15" t="str">
        <f ca="1">_xlfn.XLOOKUP(OFFSET('Survey Data'!$R$2,A544,0),Key!$G$2:$G$3,Key!$H$2:$H$3,"")</f>
        <v/>
      </c>
      <c r="L544">
        <f t="shared" ca="1" si="64"/>
        <v>-150</v>
      </c>
      <c r="M544">
        <f t="shared" ca="1" si="65"/>
        <v>0</v>
      </c>
      <c r="N544" t="e">
        <f ca="1">VLOOKUP(M544,Key!J$2:K$101,2,FALSE)</f>
        <v>#N/A</v>
      </c>
      <c r="O544" t="e" cm="1">
        <f t="array" ref="O544">_xlfn.IFS(COUNTIF('Survey Data'!J544:P544,"Yes")&gt;1,4,'Survey Data'!P544="Yes",1,'Survey Data'!L544="Yes",2,'Survey Data'!M544="Yes",3,'Survey Data'!J544="Yes",4,'Survey Data'!K544="Yes",4,'Survey Data'!N544="Yes",4)</f>
        <v>#N/A</v>
      </c>
      <c r="P544" t="e">
        <f t="shared" ca="1" si="66"/>
        <v>#N/A</v>
      </c>
      <c r="Q544">
        <f t="shared" ca="1" si="67"/>
        <v>1</v>
      </c>
      <c r="R544" t="b">
        <f t="shared" ca="1" si="68"/>
        <v>1</v>
      </c>
      <c r="S544" t="str">
        <f t="shared" ca="1" si="69"/>
        <v/>
      </c>
      <c r="T544" t="e">
        <f ca="1">_xlfn.XLOOKUP(P544,'Depression Treatment'!A$2:A$33,'Depression Treatment'!I$2:I$33,0)*S544</f>
        <v>#N/A</v>
      </c>
      <c r="U544">
        <f>IF(LEFT('Survey Data'!I544,8)="Employed",1,0)</f>
        <v>0</v>
      </c>
      <c r="V544" s="33" t="e">
        <f ca="1">S544*(U544*(T544*VLOOKUP(N544,'Depression Treatment'!F$38:I$41,3,FALSE)+(1-T544)*VLOOKUP(N544,'Depression Treatment'!F$38:I$41,4,FALSE))+(1-U544)*(T544*VLOOKUP(N544,'Depression Treatment'!F$43:I$46,3,FALSE)+(1-T544)*VLOOKUP(N544,'Depression Treatment'!F$43:I$46,4,FALSE)))</f>
        <v>#VALUE!</v>
      </c>
      <c r="W544" s="33">
        <f t="shared" ca="1" si="70"/>
        <v>0</v>
      </c>
    </row>
    <row r="545" spans="1:23" x14ac:dyDescent="0.3">
      <c r="A545">
        <f t="shared" si="71"/>
        <v>543</v>
      </c>
      <c r="B545" s="15" t="str">
        <f ca="1">_xlfn.XLOOKUP(OFFSET('Survey Data'!$A$2,A545,0),Key!A$2:A$5,Key!B$2:B$5,"")</f>
        <v/>
      </c>
      <c r="C545" s="15">
        <f ca="1">_xlfn.XLOOKUP(OFFSET('Survey Data'!B$2,$A545,0),Key!$D$2:$D$6,Key!$E$2:$E$6,-25)</f>
        <v>-25</v>
      </c>
      <c r="D545" s="15">
        <f ca="1">_xlfn.XLOOKUP(OFFSET('Survey Data'!C$2,$A545,0),Key!$D$2:$D$6,Key!$E$2:$E$6,-25)</f>
        <v>-25</v>
      </c>
      <c r="E545" s="15">
        <f ca="1">_xlfn.XLOOKUP(OFFSET('Survey Data'!D$2,$A545,0),Key!$D$2:$D$6,Key!$E$2:$E$6,-25)</f>
        <v>-25</v>
      </c>
      <c r="F545" s="15">
        <f ca="1">_xlfn.XLOOKUP(OFFSET('Survey Data'!E$2,$A545,0),Key!$D$2:$D$6,Key!$E$2:$E$6,-25)</f>
        <v>-25</v>
      </c>
      <c r="G545" s="15">
        <f ca="1">_xlfn.XLOOKUP(OFFSET('Survey Data'!F$2,$A545,0),Key!$D$2:$D$6,Key!$E$2:$E$6,-25)</f>
        <v>-25</v>
      </c>
      <c r="H545" s="15">
        <f ca="1">_xlfn.XLOOKUP(OFFSET('Survey Data'!G$2,$A545,0),Key!$D$2:$D$6,Key!$E$2:$E$6,-25)</f>
        <v>-25</v>
      </c>
      <c r="I545" s="15">
        <f ca="1">OFFSET('Survey Data'!$H$2,A545,0)</f>
        <v>0</v>
      </c>
      <c r="J545" s="15" t="str">
        <f ca="1">_xlfn.XLOOKUP(OFFSET('Survey Data'!$R$2,A545,0),Key!$G$2:$G$3,Key!$H$2:$H$3,"")</f>
        <v/>
      </c>
      <c r="L545">
        <f t="shared" ca="1" si="64"/>
        <v>-150</v>
      </c>
      <c r="M545">
        <f t="shared" ca="1" si="65"/>
        <v>0</v>
      </c>
      <c r="N545" t="e">
        <f ca="1">VLOOKUP(M545,Key!J$2:K$101,2,FALSE)</f>
        <v>#N/A</v>
      </c>
      <c r="O545" t="e" cm="1">
        <f t="array" ref="O545">_xlfn.IFS(COUNTIF('Survey Data'!J545:P545,"Yes")&gt;1,4,'Survey Data'!P545="Yes",1,'Survey Data'!L545="Yes",2,'Survey Data'!M545="Yes",3,'Survey Data'!J545="Yes",4,'Survey Data'!K545="Yes",4,'Survey Data'!N545="Yes",4)</f>
        <v>#N/A</v>
      </c>
      <c r="P545" t="e">
        <f t="shared" ca="1" si="66"/>
        <v>#N/A</v>
      </c>
      <c r="Q545">
        <f t="shared" ca="1" si="67"/>
        <v>1</v>
      </c>
      <c r="R545" t="b">
        <f t="shared" ca="1" si="68"/>
        <v>1</v>
      </c>
      <c r="S545" t="str">
        <f t="shared" ca="1" si="69"/>
        <v/>
      </c>
      <c r="T545" t="e">
        <f ca="1">_xlfn.XLOOKUP(P545,'Depression Treatment'!A$2:A$33,'Depression Treatment'!I$2:I$33,0)*S545</f>
        <v>#N/A</v>
      </c>
      <c r="U545">
        <f>IF(LEFT('Survey Data'!I545,8)="Employed",1,0)</f>
        <v>0</v>
      </c>
      <c r="V545" s="33" t="e">
        <f ca="1">S545*(U545*(T545*VLOOKUP(N545,'Depression Treatment'!F$38:I$41,3,FALSE)+(1-T545)*VLOOKUP(N545,'Depression Treatment'!F$38:I$41,4,FALSE))+(1-U545)*(T545*VLOOKUP(N545,'Depression Treatment'!F$43:I$46,3,FALSE)+(1-T545)*VLOOKUP(N545,'Depression Treatment'!F$43:I$46,4,FALSE)))</f>
        <v>#VALUE!</v>
      </c>
      <c r="W545" s="33">
        <f t="shared" ca="1" si="70"/>
        <v>0</v>
      </c>
    </row>
    <row r="546" spans="1:23" x14ac:dyDescent="0.3">
      <c r="A546">
        <f t="shared" si="71"/>
        <v>544</v>
      </c>
      <c r="B546" s="15" t="str">
        <f ca="1">_xlfn.XLOOKUP(OFFSET('Survey Data'!$A$2,A546,0),Key!A$2:A$5,Key!B$2:B$5,"")</f>
        <v/>
      </c>
      <c r="C546" s="15">
        <f ca="1">_xlfn.XLOOKUP(OFFSET('Survey Data'!B$2,$A546,0),Key!$D$2:$D$6,Key!$E$2:$E$6,-25)</f>
        <v>-25</v>
      </c>
      <c r="D546" s="15">
        <f ca="1">_xlfn.XLOOKUP(OFFSET('Survey Data'!C$2,$A546,0),Key!$D$2:$D$6,Key!$E$2:$E$6,-25)</f>
        <v>-25</v>
      </c>
      <c r="E546" s="15">
        <f ca="1">_xlfn.XLOOKUP(OFFSET('Survey Data'!D$2,$A546,0),Key!$D$2:$D$6,Key!$E$2:$E$6,-25)</f>
        <v>-25</v>
      </c>
      <c r="F546" s="15">
        <f ca="1">_xlfn.XLOOKUP(OFFSET('Survey Data'!E$2,$A546,0),Key!$D$2:$D$6,Key!$E$2:$E$6,-25)</f>
        <v>-25</v>
      </c>
      <c r="G546" s="15">
        <f ca="1">_xlfn.XLOOKUP(OFFSET('Survey Data'!F$2,$A546,0),Key!$D$2:$D$6,Key!$E$2:$E$6,-25)</f>
        <v>-25</v>
      </c>
      <c r="H546" s="15">
        <f ca="1">_xlfn.XLOOKUP(OFFSET('Survey Data'!G$2,$A546,0),Key!$D$2:$D$6,Key!$E$2:$E$6,-25)</f>
        <v>-25</v>
      </c>
      <c r="I546" s="15">
        <f ca="1">OFFSET('Survey Data'!$H$2,A546,0)</f>
        <v>0</v>
      </c>
      <c r="J546" s="15" t="str">
        <f ca="1">_xlfn.XLOOKUP(OFFSET('Survey Data'!$R$2,A546,0),Key!$G$2:$G$3,Key!$H$2:$H$3,"")</f>
        <v/>
      </c>
      <c r="L546">
        <f t="shared" ca="1" si="64"/>
        <v>-150</v>
      </c>
      <c r="M546">
        <f t="shared" ca="1" si="65"/>
        <v>0</v>
      </c>
      <c r="N546" t="e">
        <f ca="1">VLOOKUP(M546,Key!J$2:K$101,2,FALSE)</f>
        <v>#N/A</v>
      </c>
      <c r="O546" t="e" cm="1">
        <f t="array" ref="O546">_xlfn.IFS(COUNTIF('Survey Data'!J546:P546,"Yes")&gt;1,4,'Survey Data'!P546="Yes",1,'Survey Data'!L546="Yes",2,'Survey Data'!M546="Yes",3,'Survey Data'!J546="Yes",4,'Survey Data'!K546="Yes",4,'Survey Data'!N546="Yes",4)</f>
        <v>#N/A</v>
      </c>
      <c r="P546" t="e">
        <f t="shared" ca="1" si="66"/>
        <v>#N/A</v>
      </c>
      <c r="Q546">
        <f t="shared" ca="1" si="67"/>
        <v>1</v>
      </c>
      <c r="R546" t="b">
        <f t="shared" ca="1" si="68"/>
        <v>1</v>
      </c>
      <c r="S546" t="str">
        <f t="shared" ca="1" si="69"/>
        <v/>
      </c>
      <c r="T546" t="e">
        <f ca="1">_xlfn.XLOOKUP(P546,'Depression Treatment'!A$2:A$33,'Depression Treatment'!I$2:I$33,0)*S546</f>
        <v>#N/A</v>
      </c>
      <c r="U546">
        <f>IF(LEFT('Survey Data'!I546,8)="Employed",1,0)</f>
        <v>0</v>
      </c>
      <c r="V546" s="33" t="e">
        <f ca="1">S546*(U546*(T546*VLOOKUP(N546,'Depression Treatment'!F$38:I$41,3,FALSE)+(1-T546)*VLOOKUP(N546,'Depression Treatment'!F$38:I$41,4,FALSE))+(1-U546)*(T546*VLOOKUP(N546,'Depression Treatment'!F$43:I$46,3,FALSE)+(1-T546)*VLOOKUP(N546,'Depression Treatment'!F$43:I$46,4,FALSE)))</f>
        <v>#VALUE!</v>
      </c>
      <c r="W546" s="33">
        <f t="shared" ca="1" si="70"/>
        <v>0</v>
      </c>
    </row>
    <row r="547" spans="1:23" x14ac:dyDescent="0.3">
      <c r="A547">
        <f t="shared" si="71"/>
        <v>545</v>
      </c>
      <c r="B547" s="15" t="str">
        <f ca="1">_xlfn.XLOOKUP(OFFSET('Survey Data'!$A$2,A547,0),Key!A$2:A$5,Key!B$2:B$5,"")</f>
        <v/>
      </c>
      <c r="C547" s="15">
        <f ca="1">_xlfn.XLOOKUP(OFFSET('Survey Data'!B$2,$A547,0),Key!$D$2:$D$6,Key!$E$2:$E$6,-25)</f>
        <v>-25</v>
      </c>
      <c r="D547" s="15">
        <f ca="1">_xlfn.XLOOKUP(OFFSET('Survey Data'!C$2,$A547,0),Key!$D$2:$D$6,Key!$E$2:$E$6,-25)</f>
        <v>-25</v>
      </c>
      <c r="E547" s="15">
        <f ca="1">_xlfn.XLOOKUP(OFFSET('Survey Data'!D$2,$A547,0),Key!$D$2:$D$6,Key!$E$2:$E$6,-25)</f>
        <v>-25</v>
      </c>
      <c r="F547" s="15">
        <f ca="1">_xlfn.XLOOKUP(OFFSET('Survey Data'!E$2,$A547,0),Key!$D$2:$D$6,Key!$E$2:$E$6,-25)</f>
        <v>-25</v>
      </c>
      <c r="G547" s="15">
        <f ca="1">_xlfn.XLOOKUP(OFFSET('Survey Data'!F$2,$A547,0),Key!$D$2:$D$6,Key!$E$2:$E$6,-25)</f>
        <v>-25</v>
      </c>
      <c r="H547" s="15">
        <f ca="1">_xlfn.XLOOKUP(OFFSET('Survey Data'!G$2,$A547,0),Key!$D$2:$D$6,Key!$E$2:$E$6,-25)</f>
        <v>-25</v>
      </c>
      <c r="I547" s="15">
        <f ca="1">OFFSET('Survey Data'!$H$2,A547,0)</f>
        <v>0</v>
      </c>
      <c r="J547" s="15" t="str">
        <f ca="1">_xlfn.XLOOKUP(OFFSET('Survey Data'!$R$2,A547,0),Key!$G$2:$G$3,Key!$H$2:$H$3,"")</f>
        <v/>
      </c>
      <c r="L547">
        <f t="shared" ca="1" si="64"/>
        <v>-150</v>
      </c>
      <c r="M547">
        <f t="shared" ca="1" si="65"/>
        <v>0</v>
      </c>
      <c r="N547" t="e">
        <f ca="1">VLOOKUP(M547,Key!J$2:K$101,2,FALSE)</f>
        <v>#N/A</v>
      </c>
      <c r="O547" t="e" cm="1">
        <f t="array" ref="O547">_xlfn.IFS(COUNTIF('Survey Data'!J547:P547,"Yes")&gt;1,4,'Survey Data'!P547="Yes",1,'Survey Data'!L547="Yes",2,'Survey Data'!M547="Yes",3,'Survey Data'!J547="Yes",4,'Survey Data'!K547="Yes",4,'Survey Data'!N547="Yes",4)</f>
        <v>#N/A</v>
      </c>
      <c r="P547" t="e">
        <f t="shared" ca="1" si="66"/>
        <v>#N/A</v>
      </c>
      <c r="Q547">
        <f t="shared" ca="1" si="67"/>
        <v>1</v>
      </c>
      <c r="R547" t="b">
        <f t="shared" ca="1" si="68"/>
        <v>1</v>
      </c>
      <c r="S547" t="str">
        <f t="shared" ca="1" si="69"/>
        <v/>
      </c>
      <c r="T547" t="e">
        <f ca="1">_xlfn.XLOOKUP(P547,'Depression Treatment'!A$2:A$33,'Depression Treatment'!I$2:I$33,0)*S547</f>
        <v>#N/A</v>
      </c>
      <c r="U547">
        <f>IF(LEFT('Survey Data'!I547,8)="Employed",1,0)</f>
        <v>0</v>
      </c>
      <c r="V547" s="33" t="e">
        <f ca="1">S547*(U547*(T547*VLOOKUP(N547,'Depression Treatment'!F$38:I$41,3,FALSE)+(1-T547)*VLOOKUP(N547,'Depression Treatment'!F$38:I$41,4,FALSE))+(1-U547)*(T547*VLOOKUP(N547,'Depression Treatment'!F$43:I$46,3,FALSE)+(1-T547)*VLOOKUP(N547,'Depression Treatment'!F$43:I$46,4,FALSE)))</f>
        <v>#VALUE!</v>
      </c>
      <c r="W547" s="33">
        <f t="shared" ca="1" si="70"/>
        <v>0</v>
      </c>
    </row>
    <row r="548" spans="1:23" x14ac:dyDescent="0.3">
      <c r="A548">
        <f t="shared" si="71"/>
        <v>546</v>
      </c>
      <c r="B548" s="15" t="str">
        <f ca="1">_xlfn.XLOOKUP(OFFSET('Survey Data'!$A$2,A548,0),Key!A$2:A$5,Key!B$2:B$5,"")</f>
        <v/>
      </c>
      <c r="C548" s="15">
        <f ca="1">_xlfn.XLOOKUP(OFFSET('Survey Data'!B$2,$A548,0),Key!$D$2:$D$6,Key!$E$2:$E$6,-25)</f>
        <v>-25</v>
      </c>
      <c r="D548" s="15">
        <f ca="1">_xlfn.XLOOKUP(OFFSET('Survey Data'!C$2,$A548,0),Key!$D$2:$D$6,Key!$E$2:$E$6,-25)</f>
        <v>-25</v>
      </c>
      <c r="E548" s="15">
        <f ca="1">_xlfn.XLOOKUP(OFFSET('Survey Data'!D$2,$A548,0),Key!$D$2:$D$6,Key!$E$2:$E$6,-25)</f>
        <v>-25</v>
      </c>
      <c r="F548" s="15">
        <f ca="1">_xlfn.XLOOKUP(OFFSET('Survey Data'!E$2,$A548,0),Key!$D$2:$D$6,Key!$E$2:$E$6,-25)</f>
        <v>-25</v>
      </c>
      <c r="G548" s="15">
        <f ca="1">_xlfn.XLOOKUP(OFFSET('Survey Data'!F$2,$A548,0),Key!$D$2:$D$6,Key!$E$2:$E$6,-25)</f>
        <v>-25</v>
      </c>
      <c r="H548" s="15">
        <f ca="1">_xlfn.XLOOKUP(OFFSET('Survey Data'!G$2,$A548,0),Key!$D$2:$D$6,Key!$E$2:$E$6,-25)</f>
        <v>-25</v>
      </c>
      <c r="I548" s="15">
        <f ca="1">OFFSET('Survey Data'!$H$2,A548,0)</f>
        <v>0</v>
      </c>
      <c r="J548" s="15" t="str">
        <f ca="1">_xlfn.XLOOKUP(OFFSET('Survey Data'!$R$2,A548,0),Key!$G$2:$G$3,Key!$H$2:$H$3,"")</f>
        <v/>
      </c>
      <c r="L548">
        <f t="shared" ca="1" si="64"/>
        <v>-150</v>
      </c>
      <c r="M548">
        <f t="shared" ca="1" si="65"/>
        <v>0</v>
      </c>
      <c r="N548" t="e">
        <f ca="1">VLOOKUP(M548,Key!J$2:K$101,2,FALSE)</f>
        <v>#N/A</v>
      </c>
      <c r="O548" t="e" cm="1">
        <f t="array" ref="O548">_xlfn.IFS(COUNTIF('Survey Data'!J548:P548,"Yes")&gt;1,4,'Survey Data'!P548="Yes",1,'Survey Data'!L548="Yes",2,'Survey Data'!M548="Yes",3,'Survey Data'!J548="Yes",4,'Survey Data'!K548="Yes",4,'Survey Data'!N548="Yes",4)</f>
        <v>#N/A</v>
      </c>
      <c r="P548" t="e">
        <f t="shared" ca="1" si="66"/>
        <v>#N/A</v>
      </c>
      <c r="Q548">
        <f t="shared" ca="1" si="67"/>
        <v>1</v>
      </c>
      <c r="R548" t="b">
        <f t="shared" ca="1" si="68"/>
        <v>1</v>
      </c>
      <c r="S548" t="str">
        <f t="shared" ca="1" si="69"/>
        <v/>
      </c>
      <c r="T548" t="e">
        <f ca="1">_xlfn.XLOOKUP(P548,'Depression Treatment'!A$2:A$33,'Depression Treatment'!I$2:I$33,0)*S548</f>
        <v>#N/A</v>
      </c>
      <c r="U548">
        <f>IF(LEFT('Survey Data'!I548,8)="Employed",1,0)</f>
        <v>0</v>
      </c>
      <c r="V548" s="33" t="e">
        <f ca="1">S548*(U548*(T548*VLOOKUP(N548,'Depression Treatment'!F$38:I$41,3,FALSE)+(1-T548)*VLOOKUP(N548,'Depression Treatment'!F$38:I$41,4,FALSE))+(1-U548)*(T548*VLOOKUP(N548,'Depression Treatment'!F$43:I$46,3,FALSE)+(1-T548)*VLOOKUP(N548,'Depression Treatment'!F$43:I$46,4,FALSE)))</f>
        <v>#VALUE!</v>
      </c>
      <c r="W548" s="33">
        <f t="shared" ca="1" si="70"/>
        <v>0</v>
      </c>
    </row>
    <row r="549" spans="1:23" x14ac:dyDescent="0.3">
      <c r="A549">
        <f t="shared" si="71"/>
        <v>547</v>
      </c>
      <c r="B549" s="15" t="str">
        <f ca="1">_xlfn.XLOOKUP(OFFSET('Survey Data'!$A$2,A549,0),Key!A$2:A$5,Key!B$2:B$5,"")</f>
        <v/>
      </c>
      <c r="C549" s="15">
        <f ca="1">_xlfn.XLOOKUP(OFFSET('Survey Data'!B$2,$A549,0),Key!$D$2:$D$6,Key!$E$2:$E$6,-25)</f>
        <v>-25</v>
      </c>
      <c r="D549" s="15">
        <f ca="1">_xlfn.XLOOKUP(OFFSET('Survey Data'!C$2,$A549,0),Key!$D$2:$D$6,Key!$E$2:$E$6,-25)</f>
        <v>-25</v>
      </c>
      <c r="E549" s="15">
        <f ca="1">_xlfn.XLOOKUP(OFFSET('Survey Data'!D$2,$A549,0),Key!$D$2:$D$6,Key!$E$2:$E$6,-25)</f>
        <v>-25</v>
      </c>
      <c r="F549" s="15">
        <f ca="1">_xlfn.XLOOKUP(OFFSET('Survey Data'!E$2,$A549,0),Key!$D$2:$D$6,Key!$E$2:$E$6,-25)</f>
        <v>-25</v>
      </c>
      <c r="G549" s="15">
        <f ca="1">_xlfn.XLOOKUP(OFFSET('Survey Data'!F$2,$A549,0),Key!$D$2:$D$6,Key!$E$2:$E$6,-25)</f>
        <v>-25</v>
      </c>
      <c r="H549" s="15">
        <f ca="1">_xlfn.XLOOKUP(OFFSET('Survey Data'!G$2,$A549,0),Key!$D$2:$D$6,Key!$E$2:$E$6,-25)</f>
        <v>-25</v>
      </c>
      <c r="I549" s="15">
        <f ca="1">OFFSET('Survey Data'!$H$2,A549,0)</f>
        <v>0</v>
      </c>
      <c r="J549" s="15" t="str">
        <f ca="1">_xlfn.XLOOKUP(OFFSET('Survey Data'!$R$2,A549,0),Key!$G$2:$G$3,Key!$H$2:$H$3,"")</f>
        <v/>
      </c>
      <c r="L549">
        <f t="shared" ca="1" si="64"/>
        <v>-150</v>
      </c>
      <c r="M549">
        <f t="shared" ca="1" si="65"/>
        <v>0</v>
      </c>
      <c r="N549" t="e">
        <f ca="1">VLOOKUP(M549,Key!J$2:K$101,2,FALSE)</f>
        <v>#N/A</v>
      </c>
      <c r="O549" t="e" cm="1">
        <f t="array" ref="O549">_xlfn.IFS(COUNTIF('Survey Data'!J549:P549,"Yes")&gt;1,4,'Survey Data'!P549="Yes",1,'Survey Data'!L549="Yes",2,'Survey Data'!M549="Yes",3,'Survey Data'!J549="Yes",4,'Survey Data'!K549="Yes",4,'Survey Data'!N549="Yes",4)</f>
        <v>#N/A</v>
      </c>
      <c r="P549" t="e">
        <f t="shared" ca="1" si="66"/>
        <v>#N/A</v>
      </c>
      <c r="Q549">
        <f t="shared" ca="1" si="67"/>
        <v>1</v>
      </c>
      <c r="R549" t="b">
        <f t="shared" ca="1" si="68"/>
        <v>1</v>
      </c>
      <c r="S549" t="str">
        <f t="shared" ca="1" si="69"/>
        <v/>
      </c>
      <c r="T549" t="e">
        <f ca="1">_xlfn.XLOOKUP(P549,'Depression Treatment'!A$2:A$33,'Depression Treatment'!I$2:I$33,0)*S549</f>
        <v>#N/A</v>
      </c>
      <c r="U549">
        <f>IF(LEFT('Survey Data'!I549,8)="Employed",1,0)</f>
        <v>0</v>
      </c>
      <c r="V549" s="33" t="e">
        <f ca="1">S549*(U549*(T549*VLOOKUP(N549,'Depression Treatment'!F$38:I$41,3,FALSE)+(1-T549)*VLOOKUP(N549,'Depression Treatment'!F$38:I$41,4,FALSE))+(1-U549)*(T549*VLOOKUP(N549,'Depression Treatment'!F$43:I$46,3,FALSE)+(1-T549)*VLOOKUP(N549,'Depression Treatment'!F$43:I$46,4,FALSE)))</f>
        <v>#VALUE!</v>
      </c>
      <c r="W549" s="33">
        <f t="shared" ca="1" si="70"/>
        <v>0</v>
      </c>
    </row>
    <row r="550" spans="1:23" x14ac:dyDescent="0.3">
      <c r="A550">
        <f t="shared" si="71"/>
        <v>548</v>
      </c>
      <c r="B550" s="15" t="str">
        <f ca="1">_xlfn.XLOOKUP(OFFSET('Survey Data'!$A$2,A550,0),Key!A$2:A$5,Key!B$2:B$5,"")</f>
        <v/>
      </c>
      <c r="C550" s="15">
        <f ca="1">_xlfn.XLOOKUP(OFFSET('Survey Data'!B$2,$A550,0),Key!$D$2:$D$6,Key!$E$2:$E$6,-25)</f>
        <v>-25</v>
      </c>
      <c r="D550" s="15">
        <f ca="1">_xlfn.XLOOKUP(OFFSET('Survey Data'!C$2,$A550,0),Key!$D$2:$D$6,Key!$E$2:$E$6,-25)</f>
        <v>-25</v>
      </c>
      <c r="E550" s="15">
        <f ca="1">_xlfn.XLOOKUP(OFFSET('Survey Data'!D$2,$A550,0),Key!$D$2:$D$6,Key!$E$2:$E$6,-25)</f>
        <v>-25</v>
      </c>
      <c r="F550" s="15">
        <f ca="1">_xlfn.XLOOKUP(OFFSET('Survey Data'!E$2,$A550,0),Key!$D$2:$D$6,Key!$E$2:$E$6,-25)</f>
        <v>-25</v>
      </c>
      <c r="G550" s="15">
        <f ca="1">_xlfn.XLOOKUP(OFFSET('Survey Data'!F$2,$A550,0),Key!$D$2:$D$6,Key!$E$2:$E$6,-25)</f>
        <v>-25</v>
      </c>
      <c r="H550" s="15">
        <f ca="1">_xlfn.XLOOKUP(OFFSET('Survey Data'!G$2,$A550,0),Key!$D$2:$D$6,Key!$E$2:$E$6,-25)</f>
        <v>-25</v>
      </c>
      <c r="I550" s="15">
        <f ca="1">OFFSET('Survey Data'!$H$2,A550,0)</f>
        <v>0</v>
      </c>
      <c r="J550" s="15" t="str">
        <f ca="1">_xlfn.XLOOKUP(OFFSET('Survey Data'!$R$2,A550,0),Key!$G$2:$G$3,Key!$H$2:$H$3,"")</f>
        <v/>
      </c>
      <c r="L550">
        <f t="shared" ca="1" si="64"/>
        <v>-150</v>
      </c>
      <c r="M550">
        <f t="shared" ca="1" si="65"/>
        <v>0</v>
      </c>
      <c r="N550" t="e">
        <f ca="1">VLOOKUP(M550,Key!J$2:K$101,2,FALSE)</f>
        <v>#N/A</v>
      </c>
      <c r="O550" t="e" cm="1">
        <f t="array" ref="O550">_xlfn.IFS(COUNTIF('Survey Data'!J550:P550,"Yes")&gt;1,4,'Survey Data'!P550="Yes",1,'Survey Data'!L550="Yes",2,'Survey Data'!M550="Yes",3,'Survey Data'!J550="Yes",4,'Survey Data'!K550="Yes",4,'Survey Data'!N550="Yes",4)</f>
        <v>#N/A</v>
      </c>
      <c r="P550" t="e">
        <f t="shared" ca="1" si="66"/>
        <v>#N/A</v>
      </c>
      <c r="Q550">
        <f t="shared" ca="1" si="67"/>
        <v>1</v>
      </c>
      <c r="R550" t="b">
        <f t="shared" ca="1" si="68"/>
        <v>1</v>
      </c>
      <c r="S550" t="str">
        <f t="shared" ca="1" si="69"/>
        <v/>
      </c>
      <c r="T550" t="e">
        <f ca="1">_xlfn.XLOOKUP(P550,'Depression Treatment'!A$2:A$33,'Depression Treatment'!I$2:I$33,0)*S550</f>
        <v>#N/A</v>
      </c>
      <c r="U550">
        <f>IF(LEFT('Survey Data'!I550,8)="Employed",1,0)</f>
        <v>0</v>
      </c>
      <c r="V550" s="33" t="e">
        <f ca="1">S550*(U550*(T550*VLOOKUP(N550,'Depression Treatment'!F$38:I$41,3,FALSE)+(1-T550)*VLOOKUP(N550,'Depression Treatment'!F$38:I$41,4,FALSE))+(1-U550)*(T550*VLOOKUP(N550,'Depression Treatment'!F$43:I$46,3,FALSE)+(1-T550)*VLOOKUP(N550,'Depression Treatment'!F$43:I$46,4,FALSE)))</f>
        <v>#VALUE!</v>
      </c>
      <c r="W550" s="33">
        <f t="shared" ca="1" si="70"/>
        <v>0</v>
      </c>
    </row>
    <row r="551" spans="1:23" x14ac:dyDescent="0.3">
      <c r="A551">
        <f t="shared" si="71"/>
        <v>549</v>
      </c>
      <c r="B551" s="15" t="str">
        <f ca="1">_xlfn.XLOOKUP(OFFSET('Survey Data'!$A$2,A551,0),Key!A$2:A$5,Key!B$2:B$5,"")</f>
        <v/>
      </c>
      <c r="C551" s="15">
        <f ca="1">_xlfn.XLOOKUP(OFFSET('Survey Data'!B$2,$A551,0),Key!$D$2:$D$6,Key!$E$2:$E$6,-25)</f>
        <v>-25</v>
      </c>
      <c r="D551" s="15">
        <f ca="1">_xlfn.XLOOKUP(OFFSET('Survey Data'!C$2,$A551,0),Key!$D$2:$D$6,Key!$E$2:$E$6,-25)</f>
        <v>-25</v>
      </c>
      <c r="E551" s="15">
        <f ca="1">_xlfn.XLOOKUP(OFFSET('Survey Data'!D$2,$A551,0),Key!$D$2:$D$6,Key!$E$2:$E$6,-25)</f>
        <v>-25</v>
      </c>
      <c r="F551" s="15">
        <f ca="1">_xlfn.XLOOKUP(OFFSET('Survey Data'!E$2,$A551,0),Key!$D$2:$D$6,Key!$E$2:$E$6,-25)</f>
        <v>-25</v>
      </c>
      <c r="G551" s="15">
        <f ca="1">_xlfn.XLOOKUP(OFFSET('Survey Data'!F$2,$A551,0),Key!$D$2:$D$6,Key!$E$2:$E$6,-25)</f>
        <v>-25</v>
      </c>
      <c r="H551" s="15">
        <f ca="1">_xlfn.XLOOKUP(OFFSET('Survey Data'!G$2,$A551,0),Key!$D$2:$D$6,Key!$E$2:$E$6,-25)</f>
        <v>-25</v>
      </c>
      <c r="I551" s="15">
        <f ca="1">OFFSET('Survey Data'!$H$2,A551,0)</f>
        <v>0</v>
      </c>
      <c r="J551" s="15" t="str">
        <f ca="1">_xlfn.XLOOKUP(OFFSET('Survey Data'!$R$2,A551,0),Key!$G$2:$G$3,Key!$H$2:$H$3,"")</f>
        <v/>
      </c>
      <c r="L551">
        <f t="shared" ca="1" si="64"/>
        <v>-150</v>
      </c>
      <c r="M551">
        <f t="shared" ca="1" si="65"/>
        <v>0</v>
      </c>
      <c r="N551" t="e">
        <f ca="1">VLOOKUP(M551,Key!J$2:K$101,2,FALSE)</f>
        <v>#N/A</v>
      </c>
      <c r="O551" t="e" cm="1">
        <f t="array" ref="O551">_xlfn.IFS(COUNTIF('Survey Data'!J551:P551,"Yes")&gt;1,4,'Survey Data'!P551="Yes",1,'Survey Data'!L551="Yes",2,'Survey Data'!M551="Yes",3,'Survey Data'!J551="Yes",4,'Survey Data'!K551="Yes",4,'Survey Data'!N551="Yes",4)</f>
        <v>#N/A</v>
      </c>
      <c r="P551" t="e">
        <f t="shared" ca="1" si="66"/>
        <v>#N/A</v>
      </c>
      <c r="Q551">
        <f t="shared" ca="1" si="67"/>
        <v>1</v>
      </c>
      <c r="R551" t="b">
        <f t="shared" ca="1" si="68"/>
        <v>1</v>
      </c>
      <c r="S551" t="str">
        <f t="shared" ca="1" si="69"/>
        <v/>
      </c>
      <c r="T551" t="e">
        <f ca="1">_xlfn.XLOOKUP(P551,'Depression Treatment'!A$2:A$33,'Depression Treatment'!I$2:I$33,0)*S551</f>
        <v>#N/A</v>
      </c>
      <c r="U551">
        <f>IF(LEFT('Survey Data'!I551,8)="Employed",1,0)</f>
        <v>0</v>
      </c>
      <c r="V551" s="33" t="e">
        <f ca="1">S551*(U551*(T551*VLOOKUP(N551,'Depression Treatment'!F$38:I$41,3,FALSE)+(1-T551)*VLOOKUP(N551,'Depression Treatment'!F$38:I$41,4,FALSE))+(1-U551)*(T551*VLOOKUP(N551,'Depression Treatment'!F$43:I$46,3,FALSE)+(1-T551)*VLOOKUP(N551,'Depression Treatment'!F$43:I$46,4,FALSE)))</f>
        <v>#VALUE!</v>
      </c>
      <c r="W551" s="33">
        <f t="shared" ca="1" si="70"/>
        <v>0</v>
      </c>
    </row>
    <row r="552" spans="1:23" x14ac:dyDescent="0.3">
      <c r="A552">
        <f t="shared" si="71"/>
        <v>550</v>
      </c>
      <c r="B552" s="15" t="str">
        <f ca="1">_xlfn.XLOOKUP(OFFSET('Survey Data'!$A$2,A552,0),Key!A$2:A$5,Key!B$2:B$5,"")</f>
        <v/>
      </c>
      <c r="C552" s="15">
        <f ca="1">_xlfn.XLOOKUP(OFFSET('Survey Data'!B$2,$A552,0),Key!$D$2:$D$6,Key!$E$2:$E$6,-25)</f>
        <v>-25</v>
      </c>
      <c r="D552" s="15">
        <f ca="1">_xlfn.XLOOKUP(OFFSET('Survey Data'!C$2,$A552,0),Key!$D$2:$D$6,Key!$E$2:$E$6,-25)</f>
        <v>-25</v>
      </c>
      <c r="E552" s="15">
        <f ca="1">_xlfn.XLOOKUP(OFFSET('Survey Data'!D$2,$A552,0),Key!$D$2:$D$6,Key!$E$2:$E$6,-25)</f>
        <v>-25</v>
      </c>
      <c r="F552" s="15">
        <f ca="1">_xlfn.XLOOKUP(OFFSET('Survey Data'!E$2,$A552,0),Key!$D$2:$D$6,Key!$E$2:$E$6,-25)</f>
        <v>-25</v>
      </c>
      <c r="G552" s="15">
        <f ca="1">_xlfn.XLOOKUP(OFFSET('Survey Data'!F$2,$A552,0),Key!$D$2:$D$6,Key!$E$2:$E$6,-25)</f>
        <v>-25</v>
      </c>
      <c r="H552" s="15">
        <f ca="1">_xlfn.XLOOKUP(OFFSET('Survey Data'!G$2,$A552,0),Key!$D$2:$D$6,Key!$E$2:$E$6,-25)</f>
        <v>-25</v>
      </c>
      <c r="I552" s="15">
        <f ca="1">OFFSET('Survey Data'!$H$2,A552,0)</f>
        <v>0</v>
      </c>
      <c r="J552" s="15" t="str">
        <f ca="1">_xlfn.XLOOKUP(OFFSET('Survey Data'!$R$2,A552,0),Key!$G$2:$G$3,Key!$H$2:$H$3,"")</f>
        <v/>
      </c>
      <c r="L552">
        <f t="shared" ca="1" si="64"/>
        <v>-150</v>
      </c>
      <c r="M552">
        <f t="shared" ca="1" si="65"/>
        <v>0</v>
      </c>
      <c r="N552" t="e">
        <f ca="1">VLOOKUP(M552,Key!J$2:K$101,2,FALSE)</f>
        <v>#N/A</v>
      </c>
      <c r="O552" t="e" cm="1">
        <f t="array" ref="O552">_xlfn.IFS(COUNTIF('Survey Data'!J552:P552,"Yes")&gt;1,4,'Survey Data'!P552="Yes",1,'Survey Data'!L552="Yes",2,'Survey Data'!M552="Yes",3,'Survey Data'!J552="Yes",4,'Survey Data'!K552="Yes",4,'Survey Data'!N552="Yes",4)</f>
        <v>#N/A</v>
      </c>
      <c r="P552" t="e">
        <f t="shared" ca="1" si="66"/>
        <v>#N/A</v>
      </c>
      <c r="Q552">
        <f t="shared" ca="1" si="67"/>
        <v>1</v>
      </c>
      <c r="R552" t="b">
        <f t="shared" ca="1" si="68"/>
        <v>1</v>
      </c>
      <c r="S552" t="str">
        <f t="shared" ca="1" si="69"/>
        <v/>
      </c>
      <c r="T552" t="e">
        <f ca="1">_xlfn.XLOOKUP(P552,'Depression Treatment'!A$2:A$33,'Depression Treatment'!I$2:I$33,0)*S552</f>
        <v>#N/A</v>
      </c>
      <c r="U552">
        <f>IF(LEFT('Survey Data'!I552,8)="Employed",1,0)</f>
        <v>0</v>
      </c>
      <c r="V552" s="33" t="e">
        <f ca="1">S552*(U552*(T552*VLOOKUP(N552,'Depression Treatment'!F$38:I$41,3,FALSE)+(1-T552)*VLOOKUP(N552,'Depression Treatment'!F$38:I$41,4,FALSE))+(1-U552)*(T552*VLOOKUP(N552,'Depression Treatment'!F$43:I$46,3,FALSE)+(1-T552)*VLOOKUP(N552,'Depression Treatment'!F$43:I$46,4,FALSE)))</f>
        <v>#VALUE!</v>
      </c>
      <c r="W552" s="33">
        <f t="shared" ca="1" si="70"/>
        <v>0</v>
      </c>
    </row>
    <row r="553" spans="1:23" x14ac:dyDescent="0.3">
      <c r="A553">
        <f t="shared" si="71"/>
        <v>551</v>
      </c>
      <c r="B553" s="15" t="str">
        <f ca="1">_xlfn.XLOOKUP(OFFSET('Survey Data'!$A$2,A553,0),Key!A$2:A$5,Key!B$2:B$5,"")</f>
        <v/>
      </c>
      <c r="C553" s="15">
        <f ca="1">_xlfn.XLOOKUP(OFFSET('Survey Data'!B$2,$A553,0),Key!$D$2:$D$6,Key!$E$2:$E$6,-25)</f>
        <v>-25</v>
      </c>
      <c r="D553" s="15">
        <f ca="1">_xlfn.XLOOKUP(OFFSET('Survey Data'!C$2,$A553,0),Key!$D$2:$D$6,Key!$E$2:$E$6,-25)</f>
        <v>-25</v>
      </c>
      <c r="E553" s="15">
        <f ca="1">_xlfn.XLOOKUP(OFFSET('Survey Data'!D$2,$A553,0),Key!$D$2:$D$6,Key!$E$2:$E$6,-25)</f>
        <v>-25</v>
      </c>
      <c r="F553" s="15">
        <f ca="1">_xlfn.XLOOKUP(OFFSET('Survey Data'!E$2,$A553,0),Key!$D$2:$D$6,Key!$E$2:$E$6,-25)</f>
        <v>-25</v>
      </c>
      <c r="G553" s="15">
        <f ca="1">_xlfn.XLOOKUP(OFFSET('Survey Data'!F$2,$A553,0),Key!$D$2:$D$6,Key!$E$2:$E$6,-25)</f>
        <v>-25</v>
      </c>
      <c r="H553" s="15">
        <f ca="1">_xlfn.XLOOKUP(OFFSET('Survey Data'!G$2,$A553,0),Key!$D$2:$D$6,Key!$E$2:$E$6,-25)</f>
        <v>-25</v>
      </c>
      <c r="I553" s="15">
        <f ca="1">OFFSET('Survey Data'!$H$2,A553,0)</f>
        <v>0</v>
      </c>
      <c r="J553" s="15" t="str">
        <f ca="1">_xlfn.XLOOKUP(OFFSET('Survey Data'!$R$2,A553,0),Key!$G$2:$G$3,Key!$H$2:$H$3,"")</f>
        <v/>
      </c>
      <c r="L553">
        <f t="shared" ca="1" si="64"/>
        <v>-150</v>
      </c>
      <c r="M553">
        <f t="shared" ca="1" si="65"/>
        <v>0</v>
      </c>
      <c r="N553" t="e">
        <f ca="1">VLOOKUP(M553,Key!J$2:K$101,2,FALSE)</f>
        <v>#N/A</v>
      </c>
      <c r="O553" t="e" cm="1">
        <f t="array" ref="O553">_xlfn.IFS(COUNTIF('Survey Data'!J553:P553,"Yes")&gt;1,4,'Survey Data'!P553="Yes",1,'Survey Data'!L553="Yes",2,'Survey Data'!M553="Yes",3,'Survey Data'!J553="Yes",4,'Survey Data'!K553="Yes",4,'Survey Data'!N553="Yes",4)</f>
        <v>#N/A</v>
      </c>
      <c r="P553" t="e">
        <f t="shared" ca="1" si="66"/>
        <v>#N/A</v>
      </c>
      <c r="Q553">
        <f t="shared" ca="1" si="67"/>
        <v>1</v>
      </c>
      <c r="R553" t="b">
        <f t="shared" ca="1" si="68"/>
        <v>1</v>
      </c>
      <c r="S553" t="str">
        <f t="shared" ca="1" si="69"/>
        <v/>
      </c>
      <c r="T553" t="e">
        <f ca="1">_xlfn.XLOOKUP(P553,'Depression Treatment'!A$2:A$33,'Depression Treatment'!I$2:I$33,0)*S553</f>
        <v>#N/A</v>
      </c>
      <c r="U553">
        <f>IF(LEFT('Survey Data'!I553,8)="Employed",1,0)</f>
        <v>0</v>
      </c>
      <c r="V553" s="33" t="e">
        <f ca="1">S553*(U553*(T553*VLOOKUP(N553,'Depression Treatment'!F$38:I$41,3,FALSE)+(1-T553)*VLOOKUP(N553,'Depression Treatment'!F$38:I$41,4,FALSE))+(1-U553)*(T553*VLOOKUP(N553,'Depression Treatment'!F$43:I$46,3,FALSE)+(1-T553)*VLOOKUP(N553,'Depression Treatment'!F$43:I$46,4,FALSE)))</f>
        <v>#VALUE!</v>
      </c>
      <c r="W553" s="33">
        <f t="shared" ca="1" si="70"/>
        <v>0</v>
      </c>
    </row>
    <row r="554" spans="1:23" x14ac:dyDescent="0.3">
      <c r="A554">
        <f t="shared" si="71"/>
        <v>552</v>
      </c>
      <c r="B554" s="15" t="str">
        <f ca="1">_xlfn.XLOOKUP(OFFSET('Survey Data'!$A$2,A554,0),Key!A$2:A$5,Key!B$2:B$5,"")</f>
        <v/>
      </c>
      <c r="C554" s="15">
        <f ca="1">_xlfn.XLOOKUP(OFFSET('Survey Data'!B$2,$A554,0),Key!$D$2:$D$6,Key!$E$2:$E$6,-25)</f>
        <v>-25</v>
      </c>
      <c r="D554" s="15">
        <f ca="1">_xlfn.XLOOKUP(OFFSET('Survey Data'!C$2,$A554,0),Key!$D$2:$D$6,Key!$E$2:$E$6,-25)</f>
        <v>-25</v>
      </c>
      <c r="E554" s="15">
        <f ca="1">_xlfn.XLOOKUP(OFFSET('Survey Data'!D$2,$A554,0),Key!$D$2:$D$6,Key!$E$2:$E$6,-25)</f>
        <v>-25</v>
      </c>
      <c r="F554" s="15">
        <f ca="1">_xlfn.XLOOKUP(OFFSET('Survey Data'!E$2,$A554,0),Key!$D$2:$D$6,Key!$E$2:$E$6,-25)</f>
        <v>-25</v>
      </c>
      <c r="G554" s="15">
        <f ca="1">_xlfn.XLOOKUP(OFFSET('Survey Data'!F$2,$A554,0),Key!$D$2:$D$6,Key!$E$2:$E$6,-25)</f>
        <v>-25</v>
      </c>
      <c r="H554" s="15">
        <f ca="1">_xlfn.XLOOKUP(OFFSET('Survey Data'!G$2,$A554,0),Key!$D$2:$D$6,Key!$E$2:$E$6,-25)</f>
        <v>-25</v>
      </c>
      <c r="I554" s="15">
        <f ca="1">OFFSET('Survey Data'!$H$2,A554,0)</f>
        <v>0</v>
      </c>
      <c r="J554" s="15" t="str">
        <f ca="1">_xlfn.XLOOKUP(OFFSET('Survey Data'!$R$2,A554,0),Key!$G$2:$G$3,Key!$H$2:$H$3,"")</f>
        <v/>
      </c>
      <c r="L554">
        <f t="shared" ca="1" si="64"/>
        <v>-150</v>
      </c>
      <c r="M554">
        <f t="shared" ca="1" si="65"/>
        <v>0</v>
      </c>
      <c r="N554" t="e">
        <f ca="1">VLOOKUP(M554,Key!J$2:K$101,2,FALSE)</f>
        <v>#N/A</v>
      </c>
      <c r="O554" t="e" cm="1">
        <f t="array" ref="O554">_xlfn.IFS(COUNTIF('Survey Data'!J554:P554,"Yes")&gt;1,4,'Survey Data'!P554="Yes",1,'Survey Data'!L554="Yes",2,'Survey Data'!M554="Yes",3,'Survey Data'!J554="Yes",4,'Survey Data'!K554="Yes",4,'Survey Data'!N554="Yes",4)</f>
        <v>#N/A</v>
      </c>
      <c r="P554" t="e">
        <f t="shared" ca="1" si="66"/>
        <v>#N/A</v>
      </c>
      <c r="Q554">
        <f t="shared" ca="1" si="67"/>
        <v>1</v>
      </c>
      <c r="R554" t="b">
        <f t="shared" ca="1" si="68"/>
        <v>1</v>
      </c>
      <c r="S554" t="str">
        <f t="shared" ca="1" si="69"/>
        <v/>
      </c>
      <c r="T554" t="e">
        <f ca="1">_xlfn.XLOOKUP(P554,'Depression Treatment'!A$2:A$33,'Depression Treatment'!I$2:I$33,0)*S554</f>
        <v>#N/A</v>
      </c>
      <c r="U554">
        <f>IF(LEFT('Survey Data'!I554,8)="Employed",1,0)</f>
        <v>0</v>
      </c>
      <c r="V554" s="33" t="e">
        <f ca="1">S554*(U554*(T554*VLOOKUP(N554,'Depression Treatment'!F$38:I$41,3,FALSE)+(1-T554)*VLOOKUP(N554,'Depression Treatment'!F$38:I$41,4,FALSE))+(1-U554)*(T554*VLOOKUP(N554,'Depression Treatment'!F$43:I$46,3,FALSE)+(1-T554)*VLOOKUP(N554,'Depression Treatment'!F$43:I$46,4,FALSE)))</f>
        <v>#VALUE!</v>
      </c>
      <c r="W554" s="33">
        <f t="shared" ca="1" si="70"/>
        <v>0</v>
      </c>
    </row>
    <row r="555" spans="1:23" x14ac:dyDescent="0.3">
      <c r="A555">
        <f t="shared" si="71"/>
        <v>553</v>
      </c>
      <c r="B555" s="15" t="str">
        <f ca="1">_xlfn.XLOOKUP(OFFSET('Survey Data'!$A$2,A555,0),Key!A$2:A$5,Key!B$2:B$5,"")</f>
        <v/>
      </c>
      <c r="C555" s="15">
        <f ca="1">_xlfn.XLOOKUP(OFFSET('Survey Data'!B$2,$A555,0),Key!$D$2:$D$6,Key!$E$2:$E$6,-25)</f>
        <v>-25</v>
      </c>
      <c r="D555" s="15">
        <f ca="1">_xlfn.XLOOKUP(OFFSET('Survey Data'!C$2,$A555,0),Key!$D$2:$D$6,Key!$E$2:$E$6,-25)</f>
        <v>-25</v>
      </c>
      <c r="E555" s="15">
        <f ca="1">_xlfn.XLOOKUP(OFFSET('Survey Data'!D$2,$A555,0),Key!$D$2:$D$6,Key!$E$2:$E$6,-25)</f>
        <v>-25</v>
      </c>
      <c r="F555" s="15">
        <f ca="1">_xlfn.XLOOKUP(OFFSET('Survey Data'!E$2,$A555,0),Key!$D$2:$D$6,Key!$E$2:$E$6,-25)</f>
        <v>-25</v>
      </c>
      <c r="G555" s="15">
        <f ca="1">_xlfn.XLOOKUP(OFFSET('Survey Data'!F$2,$A555,0),Key!$D$2:$D$6,Key!$E$2:$E$6,-25)</f>
        <v>-25</v>
      </c>
      <c r="H555" s="15">
        <f ca="1">_xlfn.XLOOKUP(OFFSET('Survey Data'!G$2,$A555,0),Key!$D$2:$D$6,Key!$E$2:$E$6,-25)</f>
        <v>-25</v>
      </c>
      <c r="I555" s="15">
        <f ca="1">OFFSET('Survey Data'!$H$2,A555,0)</f>
        <v>0</v>
      </c>
      <c r="J555" s="15" t="str">
        <f ca="1">_xlfn.XLOOKUP(OFFSET('Survey Data'!$R$2,A555,0),Key!$G$2:$G$3,Key!$H$2:$H$3,"")</f>
        <v/>
      </c>
      <c r="L555">
        <f t="shared" ca="1" si="64"/>
        <v>-150</v>
      </c>
      <c r="M555">
        <f t="shared" ca="1" si="65"/>
        <v>0</v>
      </c>
      <c r="N555" t="e">
        <f ca="1">VLOOKUP(M555,Key!J$2:K$101,2,FALSE)</f>
        <v>#N/A</v>
      </c>
      <c r="O555" t="e" cm="1">
        <f t="array" ref="O555">_xlfn.IFS(COUNTIF('Survey Data'!J555:P555,"Yes")&gt;1,4,'Survey Data'!P555="Yes",1,'Survey Data'!L555="Yes",2,'Survey Data'!M555="Yes",3,'Survey Data'!J555="Yes",4,'Survey Data'!K555="Yes",4,'Survey Data'!N555="Yes",4)</f>
        <v>#N/A</v>
      </c>
      <c r="P555" t="e">
        <f t="shared" ca="1" si="66"/>
        <v>#N/A</v>
      </c>
      <c r="Q555">
        <f t="shared" ca="1" si="67"/>
        <v>1</v>
      </c>
      <c r="R555" t="b">
        <f t="shared" ca="1" si="68"/>
        <v>1</v>
      </c>
      <c r="S555" t="str">
        <f t="shared" ca="1" si="69"/>
        <v/>
      </c>
      <c r="T555" t="e">
        <f ca="1">_xlfn.XLOOKUP(P555,'Depression Treatment'!A$2:A$33,'Depression Treatment'!I$2:I$33,0)*S555</f>
        <v>#N/A</v>
      </c>
      <c r="U555">
        <f>IF(LEFT('Survey Data'!I555,8)="Employed",1,0)</f>
        <v>0</v>
      </c>
      <c r="V555" s="33" t="e">
        <f ca="1">S555*(U555*(T555*VLOOKUP(N555,'Depression Treatment'!F$38:I$41,3,FALSE)+(1-T555)*VLOOKUP(N555,'Depression Treatment'!F$38:I$41,4,FALSE))+(1-U555)*(T555*VLOOKUP(N555,'Depression Treatment'!F$43:I$46,3,FALSE)+(1-T555)*VLOOKUP(N555,'Depression Treatment'!F$43:I$46,4,FALSE)))</f>
        <v>#VALUE!</v>
      </c>
      <c r="W555" s="33">
        <f t="shared" ca="1" si="70"/>
        <v>0</v>
      </c>
    </row>
    <row r="556" spans="1:23" x14ac:dyDescent="0.3">
      <c r="A556">
        <f t="shared" si="71"/>
        <v>554</v>
      </c>
      <c r="B556" s="15" t="str">
        <f ca="1">_xlfn.XLOOKUP(OFFSET('Survey Data'!$A$2,A556,0),Key!A$2:A$5,Key!B$2:B$5,"")</f>
        <v/>
      </c>
      <c r="C556" s="15">
        <f ca="1">_xlfn.XLOOKUP(OFFSET('Survey Data'!B$2,$A556,0),Key!$D$2:$D$6,Key!$E$2:$E$6,-25)</f>
        <v>-25</v>
      </c>
      <c r="D556" s="15">
        <f ca="1">_xlfn.XLOOKUP(OFFSET('Survey Data'!C$2,$A556,0),Key!$D$2:$D$6,Key!$E$2:$E$6,-25)</f>
        <v>-25</v>
      </c>
      <c r="E556" s="15">
        <f ca="1">_xlfn.XLOOKUP(OFFSET('Survey Data'!D$2,$A556,0),Key!$D$2:$D$6,Key!$E$2:$E$6,-25)</f>
        <v>-25</v>
      </c>
      <c r="F556" s="15">
        <f ca="1">_xlfn.XLOOKUP(OFFSET('Survey Data'!E$2,$A556,0),Key!$D$2:$D$6,Key!$E$2:$E$6,-25)</f>
        <v>-25</v>
      </c>
      <c r="G556" s="15">
        <f ca="1">_xlfn.XLOOKUP(OFFSET('Survey Data'!F$2,$A556,0),Key!$D$2:$D$6,Key!$E$2:$E$6,-25)</f>
        <v>-25</v>
      </c>
      <c r="H556" s="15">
        <f ca="1">_xlfn.XLOOKUP(OFFSET('Survey Data'!G$2,$A556,0),Key!$D$2:$D$6,Key!$E$2:$E$6,-25)</f>
        <v>-25</v>
      </c>
      <c r="I556" s="15">
        <f ca="1">OFFSET('Survey Data'!$H$2,A556,0)</f>
        <v>0</v>
      </c>
      <c r="J556" s="15" t="str">
        <f ca="1">_xlfn.XLOOKUP(OFFSET('Survey Data'!$R$2,A556,0),Key!$G$2:$G$3,Key!$H$2:$H$3,"")</f>
        <v/>
      </c>
      <c r="L556">
        <f t="shared" ca="1" si="64"/>
        <v>-150</v>
      </c>
      <c r="M556">
        <f t="shared" ca="1" si="65"/>
        <v>0</v>
      </c>
      <c r="N556" t="e">
        <f ca="1">VLOOKUP(M556,Key!J$2:K$101,2,FALSE)</f>
        <v>#N/A</v>
      </c>
      <c r="O556" t="e" cm="1">
        <f t="array" ref="O556">_xlfn.IFS(COUNTIF('Survey Data'!J556:P556,"Yes")&gt;1,4,'Survey Data'!P556="Yes",1,'Survey Data'!L556="Yes",2,'Survey Data'!M556="Yes",3,'Survey Data'!J556="Yes",4,'Survey Data'!K556="Yes",4,'Survey Data'!N556="Yes",4)</f>
        <v>#N/A</v>
      </c>
      <c r="P556" t="e">
        <f t="shared" ca="1" si="66"/>
        <v>#N/A</v>
      </c>
      <c r="Q556">
        <f t="shared" ca="1" si="67"/>
        <v>1</v>
      </c>
      <c r="R556" t="b">
        <f t="shared" ca="1" si="68"/>
        <v>1</v>
      </c>
      <c r="S556" t="str">
        <f t="shared" ca="1" si="69"/>
        <v/>
      </c>
      <c r="T556" t="e">
        <f ca="1">_xlfn.XLOOKUP(P556,'Depression Treatment'!A$2:A$33,'Depression Treatment'!I$2:I$33,0)*S556</f>
        <v>#N/A</v>
      </c>
      <c r="U556">
        <f>IF(LEFT('Survey Data'!I556,8)="Employed",1,0)</f>
        <v>0</v>
      </c>
      <c r="V556" s="33" t="e">
        <f ca="1">S556*(U556*(T556*VLOOKUP(N556,'Depression Treatment'!F$38:I$41,3,FALSE)+(1-T556)*VLOOKUP(N556,'Depression Treatment'!F$38:I$41,4,FALSE))+(1-U556)*(T556*VLOOKUP(N556,'Depression Treatment'!F$43:I$46,3,FALSE)+(1-T556)*VLOOKUP(N556,'Depression Treatment'!F$43:I$46,4,FALSE)))</f>
        <v>#VALUE!</v>
      </c>
      <c r="W556" s="33">
        <f t="shared" ca="1" si="70"/>
        <v>0</v>
      </c>
    </row>
    <row r="557" spans="1:23" x14ac:dyDescent="0.3">
      <c r="A557">
        <f t="shared" si="71"/>
        <v>555</v>
      </c>
      <c r="B557" s="15" t="str">
        <f ca="1">_xlfn.XLOOKUP(OFFSET('Survey Data'!$A$2,A557,0),Key!A$2:A$5,Key!B$2:B$5,"")</f>
        <v/>
      </c>
      <c r="C557" s="15">
        <f ca="1">_xlfn.XLOOKUP(OFFSET('Survey Data'!B$2,$A557,0),Key!$D$2:$D$6,Key!$E$2:$E$6,-25)</f>
        <v>-25</v>
      </c>
      <c r="D557" s="15">
        <f ca="1">_xlfn.XLOOKUP(OFFSET('Survey Data'!C$2,$A557,0),Key!$D$2:$D$6,Key!$E$2:$E$6,-25)</f>
        <v>-25</v>
      </c>
      <c r="E557" s="15">
        <f ca="1">_xlfn.XLOOKUP(OFFSET('Survey Data'!D$2,$A557,0),Key!$D$2:$D$6,Key!$E$2:$E$6,-25)</f>
        <v>-25</v>
      </c>
      <c r="F557" s="15">
        <f ca="1">_xlfn.XLOOKUP(OFFSET('Survey Data'!E$2,$A557,0),Key!$D$2:$D$6,Key!$E$2:$E$6,-25)</f>
        <v>-25</v>
      </c>
      <c r="G557" s="15">
        <f ca="1">_xlfn.XLOOKUP(OFFSET('Survey Data'!F$2,$A557,0),Key!$D$2:$D$6,Key!$E$2:$E$6,-25)</f>
        <v>-25</v>
      </c>
      <c r="H557" s="15">
        <f ca="1">_xlfn.XLOOKUP(OFFSET('Survey Data'!G$2,$A557,0),Key!$D$2:$D$6,Key!$E$2:$E$6,-25)</f>
        <v>-25</v>
      </c>
      <c r="I557" s="15">
        <f ca="1">OFFSET('Survey Data'!$H$2,A557,0)</f>
        <v>0</v>
      </c>
      <c r="J557" s="15" t="str">
        <f ca="1">_xlfn.XLOOKUP(OFFSET('Survey Data'!$R$2,A557,0),Key!$G$2:$G$3,Key!$H$2:$H$3,"")</f>
        <v/>
      </c>
      <c r="L557">
        <f t="shared" ca="1" si="64"/>
        <v>-150</v>
      </c>
      <c r="M557">
        <f t="shared" ca="1" si="65"/>
        <v>0</v>
      </c>
      <c r="N557" t="e">
        <f ca="1">VLOOKUP(M557,Key!J$2:K$101,2,FALSE)</f>
        <v>#N/A</v>
      </c>
      <c r="O557" t="e" cm="1">
        <f t="array" ref="O557">_xlfn.IFS(COUNTIF('Survey Data'!J557:P557,"Yes")&gt;1,4,'Survey Data'!P557="Yes",1,'Survey Data'!L557="Yes",2,'Survey Data'!M557="Yes",3,'Survey Data'!J557="Yes",4,'Survey Data'!K557="Yes",4,'Survey Data'!N557="Yes",4)</f>
        <v>#N/A</v>
      </c>
      <c r="P557" t="e">
        <f t="shared" ca="1" si="66"/>
        <v>#N/A</v>
      </c>
      <c r="Q557">
        <f t="shared" ca="1" si="67"/>
        <v>1</v>
      </c>
      <c r="R557" t="b">
        <f t="shared" ca="1" si="68"/>
        <v>1</v>
      </c>
      <c r="S557" t="str">
        <f t="shared" ca="1" si="69"/>
        <v/>
      </c>
      <c r="T557" t="e">
        <f ca="1">_xlfn.XLOOKUP(P557,'Depression Treatment'!A$2:A$33,'Depression Treatment'!I$2:I$33,0)*S557</f>
        <v>#N/A</v>
      </c>
      <c r="U557">
        <f>IF(LEFT('Survey Data'!I557,8)="Employed",1,0)</f>
        <v>0</v>
      </c>
      <c r="V557" s="33" t="e">
        <f ca="1">S557*(U557*(T557*VLOOKUP(N557,'Depression Treatment'!F$38:I$41,3,FALSE)+(1-T557)*VLOOKUP(N557,'Depression Treatment'!F$38:I$41,4,FALSE))+(1-U557)*(T557*VLOOKUP(N557,'Depression Treatment'!F$43:I$46,3,FALSE)+(1-T557)*VLOOKUP(N557,'Depression Treatment'!F$43:I$46,4,FALSE)))</f>
        <v>#VALUE!</v>
      </c>
      <c r="W557" s="33">
        <f t="shared" ca="1" si="70"/>
        <v>0</v>
      </c>
    </row>
    <row r="558" spans="1:23" x14ac:dyDescent="0.3">
      <c r="A558">
        <f t="shared" si="71"/>
        <v>556</v>
      </c>
      <c r="B558" s="15" t="str">
        <f ca="1">_xlfn.XLOOKUP(OFFSET('Survey Data'!$A$2,A558,0),Key!A$2:A$5,Key!B$2:B$5,"")</f>
        <v/>
      </c>
      <c r="C558" s="15">
        <f ca="1">_xlfn.XLOOKUP(OFFSET('Survey Data'!B$2,$A558,0),Key!$D$2:$D$6,Key!$E$2:$E$6,-25)</f>
        <v>-25</v>
      </c>
      <c r="D558" s="15">
        <f ca="1">_xlfn.XLOOKUP(OFFSET('Survey Data'!C$2,$A558,0),Key!$D$2:$D$6,Key!$E$2:$E$6,-25)</f>
        <v>-25</v>
      </c>
      <c r="E558" s="15">
        <f ca="1">_xlfn.XLOOKUP(OFFSET('Survey Data'!D$2,$A558,0),Key!$D$2:$D$6,Key!$E$2:$E$6,-25)</f>
        <v>-25</v>
      </c>
      <c r="F558" s="15">
        <f ca="1">_xlfn.XLOOKUP(OFFSET('Survey Data'!E$2,$A558,0),Key!$D$2:$D$6,Key!$E$2:$E$6,-25)</f>
        <v>-25</v>
      </c>
      <c r="G558" s="15">
        <f ca="1">_xlfn.XLOOKUP(OFFSET('Survey Data'!F$2,$A558,0),Key!$D$2:$D$6,Key!$E$2:$E$6,-25)</f>
        <v>-25</v>
      </c>
      <c r="H558" s="15">
        <f ca="1">_xlfn.XLOOKUP(OFFSET('Survey Data'!G$2,$A558,0),Key!$D$2:$D$6,Key!$E$2:$E$6,-25)</f>
        <v>-25</v>
      </c>
      <c r="I558" s="15">
        <f ca="1">OFFSET('Survey Data'!$H$2,A558,0)</f>
        <v>0</v>
      </c>
      <c r="J558" s="15" t="str">
        <f ca="1">_xlfn.XLOOKUP(OFFSET('Survey Data'!$R$2,A558,0),Key!$G$2:$G$3,Key!$H$2:$H$3,"")</f>
        <v/>
      </c>
      <c r="L558">
        <f t="shared" ca="1" si="64"/>
        <v>-150</v>
      </c>
      <c r="M558">
        <f t="shared" ca="1" si="65"/>
        <v>0</v>
      </c>
      <c r="N558" t="e">
        <f ca="1">VLOOKUP(M558,Key!J$2:K$101,2,FALSE)</f>
        <v>#N/A</v>
      </c>
      <c r="O558" t="e" cm="1">
        <f t="array" ref="O558">_xlfn.IFS(COUNTIF('Survey Data'!J558:P558,"Yes")&gt;1,4,'Survey Data'!P558="Yes",1,'Survey Data'!L558="Yes",2,'Survey Data'!M558="Yes",3,'Survey Data'!J558="Yes",4,'Survey Data'!K558="Yes",4,'Survey Data'!N558="Yes",4)</f>
        <v>#N/A</v>
      </c>
      <c r="P558" t="e">
        <f t="shared" ca="1" si="66"/>
        <v>#N/A</v>
      </c>
      <c r="Q558">
        <f t="shared" ca="1" si="67"/>
        <v>1</v>
      </c>
      <c r="R558" t="b">
        <f t="shared" ca="1" si="68"/>
        <v>1</v>
      </c>
      <c r="S558" t="str">
        <f t="shared" ca="1" si="69"/>
        <v/>
      </c>
      <c r="T558" t="e">
        <f ca="1">_xlfn.XLOOKUP(P558,'Depression Treatment'!A$2:A$33,'Depression Treatment'!I$2:I$33,0)*S558</f>
        <v>#N/A</v>
      </c>
      <c r="U558">
        <f>IF(LEFT('Survey Data'!I558,8)="Employed",1,0)</f>
        <v>0</v>
      </c>
      <c r="V558" s="33" t="e">
        <f ca="1">S558*(U558*(T558*VLOOKUP(N558,'Depression Treatment'!F$38:I$41,3,FALSE)+(1-T558)*VLOOKUP(N558,'Depression Treatment'!F$38:I$41,4,FALSE))+(1-U558)*(T558*VLOOKUP(N558,'Depression Treatment'!F$43:I$46,3,FALSE)+(1-T558)*VLOOKUP(N558,'Depression Treatment'!F$43:I$46,4,FALSE)))</f>
        <v>#VALUE!</v>
      </c>
      <c r="W558" s="33">
        <f t="shared" ca="1" si="70"/>
        <v>0</v>
      </c>
    </row>
    <row r="559" spans="1:23" x14ac:dyDescent="0.3">
      <c r="A559">
        <f t="shared" si="71"/>
        <v>557</v>
      </c>
      <c r="B559" s="15" t="str">
        <f ca="1">_xlfn.XLOOKUP(OFFSET('Survey Data'!$A$2,A559,0),Key!A$2:A$5,Key!B$2:B$5,"")</f>
        <v/>
      </c>
      <c r="C559" s="15">
        <f ca="1">_xlfn.XLOOKUP(OFFSET('Survey Data'!B$2,$A559,0),Key!$D$2:$D$6,Key!$E$2:$E$6,-25)</f>
        <v>-25</v>
      </c>
      <c r="D559" s="15">
        <f ca="1">_xlfn.XLOOKUP(OFFSET('Survey Data'!C$2,$A559,0),Key!$D$2:$D$6,Key!$E$2:$E$6,-25)</f>
        <v>-25</v>
      </c>
      <c r="E559" s="15">
        <f ca="1">_xlfn.XLOOKUP(OFFSET('Survey Data'!D$2,$A559,0),Key!$D$2:$D$6,Key!$E$2:$E$6,-25)</f>
        <v>-25</v>
      </c>
      <c r="F559" s="15">
        <f ca="1">_xlfn.XLOOKUP(OFFSET('Survey Data'!E$2,$A559,0),Key!$D$2:$D$6,Key!$E$2:$E$6,-25)</f>
        <v>-25</v>
      </c>
      <c r="G559" s="15">
        <f ca="1">_xlfn.XLOOKUP(OFFSET('Survey Data'!F$2,$A559,0),Key!$D$2:$D$6,Key!$E$2:$E$6,-25)</f>
        <v>-25</v>
      </c>
      <c r="H559" s="15">
        <f ca="1">_xlfn.XLOOKUP(OFFSET('Survey Data'!G$2,$A559,0),Key!$D$2:$D$6,Key!$E$2:$E$6,-25)</f>
        <v>-25</v>
      </c>
      <c r="I559" s="15">
        <f ca="1">OFFSET('Survey Data'!$H$2,A559,0)</f>
        <v>0</v>
      </c>
      <c r="J559" s="15" t="str">
        <f ca="1">_xlfn.XLOOKUP(OFFSET('Survey Data'!$R$2,A559,0),Key!$G$2:$G$3,Key!$H$2:$H$3,"")</f>
        <v/>
      </c>
      <c r="L559">
        <f t="shared" ca="1" si="64"/>
        <v>-150</v>
      </c>
      <c r="M559">
        <f t="shared" ca="1" si="65"/>
        <v>0</v>
      </c>
      <c r="N559" t="e">
        <f ca="1">VLOOKUP(M559,Key!J$2:K$101,2,FALSE)</f>
        <v>#N/A</v>
      </c>
      <c r="O559" t="e" cm="1">
        <f t="array" ref="O559">_xlfn.IFS(COUNTIF('Survey Data'!J559:P559,"Yes")&gt;1,4,'Survey Data'!P559="Yes",1,'Survey Data'!L559="Yes",2,'Survey Data'!M559="Yes",3,'Survey Data'!J559="Yes",4,'Survey Data'!K559="Yes",4,'Survey Data'!N559="Yes",4)</f>
        <v>#N/A</v>
      </c>
      <c r="P559" t="e">
        <f t="shared" ca="1" si="66"/>
        <v>#N/A</v>
      </c>
      <c r="Q559">
        <f t="shared" ca="1" si="67"/>
        <v>1</v>
      </c>
      <c r="R559" t="b">
        <f t="shared" ca="1" si="68"/>
        <v>1</v>
      </c>
      <c r="S559" t="str">
        <f t="shared" ca="1" si="69"/>
        <v/>
      </c>
      <c r="T559" t="e">
        <f ca="1">_xlfn.XLOOKUP(P559,'Depression Treatment'!A$2:A$33,'Depression Treatment'!I$2:I$33,0)*S559</f>
        <v>#N/A</v>
      </c>
      <c r="U559">
        <f>IF(LEFT('Survey Data'!I559,8)="Employed",1,0)</f>
        <v>0</v>
      </c>
      <c r="V559" s="33" t="e">
        <f ca="1">S559*(U559*(T559*VLOOKUP(N559,'Depression Treatment'!F$38:I$41,3,FALSE)+(1-T559)*VLOOKUP(N559,'Depression Treatment'!F$38:I$41,4,FALSE))+(1-U559)*(T559*VLOOKUP(N559,'Depression Treatment'!F$43:I$46,3,FALSE)+(1-T559)*VLOOKUP(N559,'Depression Treatment'!F$43:I$46,4,FALSE)))</f>
        <v>#VALUE!</v>
      </c>
      <c r="W559" s="33">
        <f t="shared" ca="1" si="70"/>
        <v>0</v>
      </c>
    </row>
    <row r="560" spans="1:23" x14ac:dyDescent="0.3">
      <c r="A560">
        <f t="shared" si="71"/>
        <v>558</v>
      </c>
      <c r="B560" s="15" t="str">
        <f ca="1">_xlfn.XLOOKUP(OFFSET('Survey Data'!$A$2,A560,0),Key!A$2:A$5,Key!B$2:B$5,"")</f>
        <v/>
      </c>
      <c r="C560" s="15">
        <f ca="1">_xlfn.XLOOKUP(OFFSET('Survey Data'!B$2,$A560,0),Key!$D$2:$D$6,Key!$E$2:$E$6,-25)</f>
        <v>-25</v>
      </c>
      <c r="D560" s="15">
        <f ca="1">_xlfn.XLOOKUP(OFFSET('Survey Data'!C$2,$A560,0),Key!$D$2:$D$6,Key!$E$2:$E$6,-25)</f>
        <v>-25</v>
      </c>
      <c r="E560" s="15">
        <f ca="1">_xlfn.XLOOKUP(OFFSET('Survey Data'!D$2,$A560,0),Key!$D$2:$D$6,Key!$E$2:$E$6,-25)</f>
        <v>-25</v>
      </c>
      <c r="F560" s="15">
        <f ca="1">_xlfn.XLOOKUP(OFFSET('Survey Data'!E$2,$A560,0),Key!$D$2:$D$6,Key!$E$2:$E$6,-25)</f>
        <v>-25</v>
      </c>
      <c r="G560" s="15">
        <f ca="1">_xlfn.XLOOKUP(OFFSET('Survey Data'!F$2,$A560,0),Key!$D$2:$D$6,Key!$E$2:$E$6,-25)</f>
        <v>-25</v>
      </c>
      <c r="H560" s="15">
        <f ca="1">_xlfn.XLOOKUP(OFFSET('Survey Data'!G$2,$A560,0),Key!$D$2:$D$6,Key!$E$2:$E$6,-25)</f>
        <v>-25</v>
      </c>
      <c r="I560" s="15">
        <f ca="1">OFFSET('Survey Data'!$H$2,A560,0)</f>
        <v>0</v>
      </c>
      <c r="J560" s="15" t="str">
        <f ca="1">_xlfn.XLOOKUP(OFFSET('Survey Data'!$R$2,A560,0),Key!$G$2:$G$3,Key!$H$2:$H$3,"")</f>
        <v/>
      </c>
      <c r="L560">
        <f t="shared" ca="1" si="64"/>
        <v>-150</v>
      </c>
      <c r="M560">
        <f t="shared" ca="1" si="65"/>
        <v>0</v>
      </c>
      <c r="N560" t="e">
        <f ca="1">VLOOKUP(M560,Key!J$2:K$101,2,FALSE)</f>
        <v>#N/A</v>
      </c>
      <c r="O560" t="e" cm="1">
        <f t="array" ref="O560">_xlfn.IFS(COUNTIF('Survey Data'!J560:P560,"Yes")&gt;1,4,'Survey Data'!P560="Yes",1,'Survey Data'!L560="Yes",2,'Survey Data'!M560="Yes",3,'Survey Data'!J560="Yes",4,'Survey Data'!K560="Yes",4,'Survey Data'!N560="Yes",4)</f>
        <v>#N/A</v>
      </c>
      <c r="P560" t="e">
        <f t="shared" ca="1" si="66"/>
        <v>#N/A</v>
      </c>
      <c r="Q560">
        <f t="shared" ca="1" si="67"/>
        <v>1</v>
      </c>
      <c r="R560" t="b">
        <f t="shared" ca="1" si="68"/>
        <v>1</v>
      </c>
      <c r="S560" t="str">
        <f t="shared" ca="1" si="69"/>
        <v/>
      </c>
      <c r="T560" t="e">
        <f ca="1">_xlfn.XLOOKUP(P560,'Depression Treatment'!A$2:A$33,'Depression Treatment'!I$2:I$33,0)*S560</f>
        <v>#N/A</v>
      </c>
      <c r="U560">
        <f>IF(LEFT('Survey Data'!I560,8)="Employed",1,0)</f>
        <v>0</v>
      </c>
      <c r="V560" s="33" t="e">
        <f ca="1">S560*(U560*(T560*VLOOKUP(N560,'Depression Treatment'!F$38:I$41,3,FALSE)+(1-T560)*VLOOKUP(N560,'Depression Treatment'!F$38:I$41,4,FALSE))+(1-U560)*(T560*VLOOKUP(N560,'Depression Treatment'!F$43:I$46,3,FALSE)+(1-T560)*VLOOKUP(N560,'Depression Treatment'!F$43:I$46,4,FALSE)))</f>
        <v>#VALUE!</v>
      </c>
      <c r="W560" s="33">
        <f t="shared" ca="1" si="70"/>
        <v>0</v>
      </c>
    </row>
    <row r="561" spans="1:23" x14ac:dyDescent="0.3">
      <c r="A561">
        <f t="shared" si="71"/>
        <v>559</v>
      </c>
      <c r="B561" s="15" t="str">
        <f ca="1">_xlfn.XLOOKUP(OFFSET('Survey Data'!$A$2,A561,0),Key!A$2:A$5,Key!B$2:B$5,"")</f>
        <v/>
      </c>
      <c r="C561" s="15">
        <f ca="1">_xlfn.XLOOKUP(OFFSET('Survey Data'!B$2,$A561,0),Key!$D$2:$D$6,Key!$E$2:$E$6,-25)</f>
        <v>-25</v>
      </c>
      <c r="D561" s="15">
        <f ca="1">_xlfn.XLOOKUP(OFFSET('Survey Data'!C$2,$A561,0),Key!$D$2:$D$6,Key!$E$2:$E$6,-25)</f>
        <v>-25</v>
      </c>
      <c r="E561" s="15">
        <f ca="1">_xlfn.XLOOKUP(OFFSET('Survey Data'!D$2,$A561,0),Key!$D$2:$D$6,Key!$E$2:$E$6,-25)</f>
        <v>-25</v>
      </c>
      <c r="F561" s="15">
        <f ca="1">_xlfn.XLOOKUP(OFFSET('Survey Data'!E$2,$A561,0),Key!$D$2:$D$6,Key!$E$2:$E$6,-25)</f>
        <v>-25</v>
      </c>
      <c r="G561" s="15">
        <f ca="1">_xlfn.XLOOKUP(OFFSET('Survey Data'!F$2,$A561,0),Key!$D$2:$D$6,Key!$E$2:$E$6,-25)</f>
        <v>-25</v>
      </c>
      <c r="H561" s="15">
        <f ca="1">_xlfn.XLOOKUP(OFFSET('Survey Data'!G$2,$A561,0),Key!$D$2:$D$6,Key!$E$2:$E$6,-25)</f>
        <v>-25</v>
      </c>
      <c r="I561" s="15">
        <f ca="1">OFFSET('Survey Data'!$H$2,A561,0)</f>
        <v>0</v>
      </c>
      <c r="J561" s="15" t="str">
        <f ca="1">_xlfn.XLOOKUP(OFFSET('Survey Data'!$R$2,A561,0),Key!$G$2:$G$3,Key!$H$2:$H$3,"")</f>
        <v/>
      </c>
      <c r="L561">
        <f t="shared" ca="1" si="64"/>
        <v>-150</v>
      </c>
      <c r="M561">
        <f t="shared" ca="1" si="65"/>
        <v>0</v>
      </c>
      <c r="N561" t="e">
        <f ca="1">VLOOKUP(M561,Key!J$2:K$101,2,FALSE)</f>
        <v>#N/A</v>
      </c>
      <c r="O561" t="e" cm="1">
        <f t="array" ref="O561">_xlfn.IFS(COUNTIF('Survey Data'!J561:P561,"Yes")&gt;1,4,'Survey Data'!P561="Yes",1,'Survey Data'!L561="Yes",2,'Survey Data'!M561="Yes",3,'Survey Data'!J561="Yes",4,'Survey Data'!K561="Yes",4,'Survey Data'!N561="Yes",4)</f>
        <v>#N/A</v>
      </c>
      <c r="P561" t="e">
        <f t="shared" ca="1" si="66"/>
        <v>#N/A</v>
      </c>
      <c r="Q561">
        <f t="shared" ca="1" si="67"/>
        <v>1</v>
      </c>
      <c r="R561" t="b">
        <f t="shared" ca="1" si="68"/>
        <v>1</v>
      </c>
      <c r="S561" t="str">
        <f t="shared" ca="1" si="69"/>
        <v/>
      </c>
      <c r="T561" t="e">
        <f ca="1">_xlfn.XLOOKUP(P561,'Depression Treatment'!A$2:A$33,'Depression Treatment'!I$2:I$33,0)*S561</f>
        <v>#N/A</v>
      </c>
      <c r="U561">
        <f>IF(LEFT('Survey Data'!I561,8)="Employed",1,0)</f>
        <v>0</v>
      </c>
      <c r="V561" s="33" t="e">
        <f ca="1">S561*(U561*(T561*VLOOKUP(N561,'Depression Treatment'!F$38:I$41,3,FALSE)+(1-T561)*VLOOKUP(N561,'Depression Treatment'!F$38:I$41,4,FALSE))+(1-U561)*(T561*VLOOKUP(N561,'Depression Treatment'!F$43:I$46,3,FALSE)+(1-T561)*VLOOKUP(N561,'Depression Treatment'!F$43:I$46,4,FALSE)))</f>
        <v>#VALUE!</v>
      </c>
      <c r="W561" s="33">
        <f t="shared" ca="1" si="70"/>
        <v>0</v>
      </c>
    </row>
    <row r="562" spans="1:23" x14ac:dyDescent="0.3">
      <c r="A562">
        <f t="shared" si="71"/>
        <v>560</v>
      </c>
      <c r="B562" s="15" t="str">
        <f ca="1">_xlfn.XLOOKUP(OFFSET('Survey Data'!$A$2,A562,0),Key!A$2:A$5,Key!B$2:B$5,"")</f>
        <v/>
      </c>
      <c r="C562" s="15">
        <f ca="1">_xlfn.XLOOKUP(OFFSET('Survey Data'!B$2,$A562,0),Key!$D$2:$D$6,Key!$E$2:$E$6,-25)</f>
        <v>-25</v>
      </c>
      <c r="D562" s="15">
        <f ca="1">_xlfn.XLOOKUP(OFFSET('Survey Data'!C$2,$A562,0),Key!$D$2:$D$6,Key!$E$2:$E$6,-25)</f>
        <v>-25</v>
      </c>
      <c r="E562" s="15">
        <f ca="1">_xlfn.XLOOKUP(OFFSET('Survey Data'!D$2,$A562,0),Key!$D$2:$D$6,Key!$E$2:$E$6,-25)</f>
        <v>-25</v>
      </c>
      <c r="F562" s="15">
        <f ca="1">_xlfn.XLOOKUP(OFFSET('Survey Data'!E$2,$A562,0),Key!$D$2:$D$6,Key!$E$2:$E$6,-25)</f>
        <v>-25</v>
      </c>
      <c r="G562" s="15">
        <f ca="1">_xlfn.XLOOKUP(OFFSET('Survey Data'!F$2,$A562,0),Key!$D$2:$D$6,Key!$E$2:$E$6,-25)</f>
        <v>-25</v>
      </c>
      <c r="H562" s="15">
        <f ca="1">_xlfn.XLOOKUP(OFFSET('Survey Data'!G$2,$A562,0),Key!$D$2:$D$6,Key!$E$2:$E$6,-25)</f>
        <v>-25</v>
      </c>
      <c r="I562" s="15">
        <f ca="1">OFFSET('Survey Data'!$H$2,A562,0)</f>
        <v>0</v>
      </c>
      <c r="J562" s="15" t="str">
        <f ca="1">_xlfn.XLOOKUP(OFFSET('Survey Data'!$R$2,A562,0),Key!$G$2:$G$3,Key!$H$2:$H$3,"")</f>
        <v/>
      </c>
      <c r="L562">
        <f t="shared" ca="1" si="64"/>
        <v>-150</v>
      </c>
      <c r="M562">
        <f t="shared" ca="1" si="65"/>
        <v>0</v>
      </c>
      <c r="N562" t="e">
        <f ca="1">VLOOKUP(M562,Key!J$2:K$101,2,FALSE)</f>
        <v>#N/A</v>
      </c>
      <c r="O562" t="e" cm="1">
        <f t="array" ref="O562">_xlfn.IFS(COUNTIF('Survey Data'!J562:P562,"Yes")&gt;1,4,'Survey Data'!P562="Yes",1,'Survey Data'!L562="Yes",2,'Survey Data'!M562="Yes",3,'Survey Data'!J562="Yes",4,'Survey Data'!K562="Yes",4,'Survey Data'!N562="Yes",4)</f>
        <v>#N/A</v>
      </c>
      <c r="P562" t="e">
        <f t="shared" ca="1" si="66"/>
        <v>#N/A</v>
      </c>
      <c r="Q562">
        <f t="shared" ca="1" si="67"/>
        <v>1</v>
      </c>
      <c r="R562" t="b">
        <f t="shared" ca="1" si="68"/>
        <v>1</v>
      </c>
      <c r="S562" t="str">
        <f t="shared" ca="1" si="69"/>
        <v/>
      </c>
      <c r="T562" t="e">
        <f ca="1">_xlfn.XLOOKUP(P562,'Depression Treatment'!A$2:A$33,'Depression Treatment'!I$2:I$33,0)*S562</f>
        <v>#N/A</v>
      </c>
      <c r="U562">
        <f>IF(LEFT('Survey Data'!I562,8)="Employed",1,0)</f>
        <v>0</v>
      </c>
      <c r="V562" s="33" t="e">
        <f ca="1">S562*(U562*(T562*VLOOKUP(N562,'Depression Treatment'!F$38:I$41,3,FALSE)+(1-T562)*VLOOKUP(N562,'Depression Treatment'!F$38:I$41,4,FALSE))+(1-U562)*(T562*VLOOKUP(N562,'Depression Treatment'!F$43:I$46,3,FALSE)+(1-T562)*VLOOKUP(N562,'Depression Treatment'!F$43:I$46,4,FALSE)))</f>
        <v>#VALUE!</v>
      </c>
      <c r="W562" s="33">
        <f t="shared" ca="1" si="70"/>
        <v>0</v>
      </c>
    </row>
    <row r="563" spans="1:23" x14ac:dyDescent="0.3">
      <c r="A563">
        <f t="shared" si="71"/>
        <v>561</v>
      </c>
      <c r="B563" s="15" t="str">
        <f ca="1">_xlfn.XLOOKUP(OFFSET('Survey Data'!$A$2,A563,0),Key!A$2:A$5,Key!B$2:B$5,"")</f>
        <v/>
      </c>
      <c r="C563" s="15">
        <f ca="1">_xlfn.XLOOKUP(OFFSET('Survey Data'!B$2,$A563,0),Key!$D$2:$D$6,Key!$E$2:$E$6,-25)</f>
        <v>-25</v>
      </c>
      <c r="D563" s="15">
        <f ca="1">_xlfn.XLOOKUP(OFFSET('Survey Data'!C$2,$A563,0),Key!$D$2:$D$6,Key!$E$2:$E$6,-25)</f>
        <v>-25</v>
      </c>
      <c r="E563" s="15">
        <f ca="1">_xlfn.XLOOKUP(OFFSET('Survey Data'!D$2,$A563,0),Key!$D$2:$D$6,Key!$E$2:$E$6,-25)</f>
        <v>-25</v>
      </c>
      <c r="F563" s="15">
        <f ca="1">_xlfn.XLOOKUP(OFFSET('Survey Data'!E$2,$A563,0),Key!$D$2:$D$6,Key!$E$2:$E$6,-25)</f>
        <v>-25</v>
      </c>
      <c r="G563" s="15">
        <f ca="1">_xlfn.XLOOKUP(OFFSET('Survey Data'!F$2,$A563,0),Key!$D$2:$D$6,Key!$E$2:$E$6,-25)</f>
        <v>-25</v>
      </c>
      <c r="H563" s="15">
        <f ca="1">_xlfn.XLOOKUP(OFFSET('Survey Data'!G$2,$A563,0),Key!$D$2:$D$6,Key!$E$2:$E$6,-25)</f>
        <v>-25</v>
      </c>
      <c r="I563" s="15">
        <f ca="1">OFFSET('Survey Data'!$H$2,A563,0)</f>
        <v>0</v>
      </c>
      <c r="J563" s="15" t="str">
        <f ca="1">_xlfn.XLOOKUP(OFFSET('Survey Data'!$R$2,A563,0),Key!$G$2:$G$3,Key!$H$2:$H$3,"")</f>
        <v/>
      </c>
      <c r="L563">
        <f t="shared" ca="1" si="64"/>
        <v>-150</v>
      </c>
      <c r="M563">
        <f t="shared" ca="1" si="65"/>
        <v>0</v>
      </c>
      <c r="N563" t="e">
        <f ca="1">VLOOKUP(M563,Key!J$2:K$101,2,FALSE)</f>
        <v>#N/A</v>
      </c>
      <c r="O563" t="e" cm="1">
        <f t="array" ref="O563">_xlfn.IFS(COUNTIF('Survey Data'!J563:P563,"Yes")&gt;1,4,'Survey Data'!P563="Yes",1,'Survey Data'!L563="Yes",2,'Survey Data'!M563="Yes",3,'Survey Data'!J563="Yes",4,'Survey Data'!K563="Yes",4,'Survey Data'!N563="Yes",4)</f>
        <v>#N/A</v>
      </c>
      <c r="P563" t="e">
        <f t="shared" ca="1" si="66"/>
        <v>#N/A</v>
      </c>
      <c r="Q563">
        <f t="shared" ca="1" si="67"/>
        <v>1</v>
      </c>
      <c r="R563" t="b">
        <f t="shared" ca="1" si="68"/>
        <v>1</v>
      </c>
      <c r="S563" t="str">
        <f t="shared" ca="1" si="69"/>
        <v/>
      </c>
      <c r="T563" t="e">
        <f ca="1">_xlfn.XLOOKUP(P563,'Depression Treatment'!A$2:A$33,'Depression Treatment'!I$2:I$33,0)*S563</f>
        <v>#N/A</v>
      </c>
      <c r="U563">
        <f>IF(LEFT('Survey Data'!I563,8)="Employed",1,0)</f>
        <v>0</v>
      </c>
      <c r="V563" s="33" t="e">
        <f ca="1">S563*(U563*(T563*VLOOKUP(N563,'Depression Treatment'!F$38:I$41,3,FALSE)+(1-T563)*VLOOKUP(N563,'Depression Treatment'!F$38:I$41,4,FALSE))+(1-U563)*(T563*VLOOKUP(N563,'Depression Treatment'!F$43:I$46,3,FALSE)+(1-T563)*VLOOKUP(N563,'Depression Treatment'!F$43:I$46,4,FALSE)))</f>
        <v>#VALUE!</v>
      </c>
      <c r="W563" s="33">
        <f t="shared" ca="1" si="70"/>
        <v>0</v>
      </c>
    </row>
    <row r="564" spans="1:23" x14ac:dyDescent="0.3">
      <c r="A564">
        <f t="shared" si="71"/>
        <v>562</v>
      </c>
      <c r="B564" s="15" t="str">
        <f ca="1">_xlfn.XLOOKUP(OFFSET('Survey Data'!$A$2,A564,0),Key!A$2:A$5,Key!B$2:B$5,"")</f>
        <v/>
      </c>
      <c r="C564" s="15">
        <f ca="1">_xlfn.XLOOKUP(OFFSET('Survey Data'!B$2,$A564,0),Key!$D$2:$D$6,Key!$E$2:$E$6,-25)</f>
        <v>-25</v>
      </c>
      <c r="D564" s="15">
        <f ca="1">_xlfn.XLOOKUP(OFFSET('Survey Data'!C$2,$A564,0),Key!$D$2:$D$6,Key!$E$2:$E$6,-25)</f>
        <v>-25</v>
      </c>
      <c r="E564" s="15">
        <f ca="1">_xlfn.XLOOKUP(OFFSET('Survey Data'!D$2,$A564,0),Key!$D$2:$D$6,Key!$E$2:$E$6,-25)</f>
        <v>-25</v>
      </c>
      <c r="F564" s="15">
        <f ca="1">_xlfn.XLOOKUP(OFFSET('Survey Data'!E$2,$A564,0),Key!$D$2:$D$6,Key!$E$2:$E$6,-25)</f>
        <v>-25</v>
      </c>
      <c r="G564" s="15">
        <f ca="1">_xlfn.XLOOKUP(OFFSET('Survey Data'!F$2,$A564,0),Key!$D$2:$D$6,Key!$E$2:$E$6,-25)</f>
        <v>-25</v>
      </c>
      <c r="H564" s="15">
        <f ca="1">_xlfn.XLOOKUP(OFFSET('Survey Data'!G$2,$A564,0),Key!$D$2:$D$6,Key!$E$2:$E$6,-25)</f>
        <v>-25</v>
      </c>
      <c r="I564" s="15">
        <f ca="1">OFFSET('Survey Data'!$H$2,A564,0)</f>
        <v>0</v>
      </c>
      <c r="J564" s="15" t="str">
        <f ca="1">_xlfn.XLOOKUP(OFFSET('Survey Data'!$R$2,A564,0),Key!$G$2:$G$3,Key!$H$2:$H$3,"")</f>
        <v/>
      </c>
      <c r="L564">
        <f t="shared" ca="1" si="64"/>
        <v>-150</v>
      </c>
      <c r="M564">
        <f t="shared" ca="1" si="65"/>
        <v>0</v>
      </c>
      <c r="N564" t="e">
        <f ca="1">VLOOKUP(M564,Key!J$2:K$101,2,FALSE)</f>
        <v>#N/A</v>
      </c>
      <c r="O564" t="e" cm="1">
        <f t="array" ref="O564">_xlfn.IFS(COUNTIF('Survey Data'!J564:P564,"Yes")&gt;1,4,'Survey Data'!P564="Yes",1,'Survey Data'!L564="Yes",2,'Survey Data'!M564="Yes",3,'Survey Data'!J564="Yes",4,'Survey Data'!K564="Yes",4,'Survey Data'!N564="Yes",4)</f>
        <v>#N/A</v>
      </c>
      <c r="P564" t="e">
        <f t="shared" ca="1" si="66"/>
        <v>#N/A</v>
      </c>
      <c r="Q564">
        <f t="shared" ca="1" si="67"/>
        <v>1</v>
      </c>
      <c r="R564" t="b">
        <f t="shared" ca="1" si="68"/>
        <v>1</v>
      </c>
      <c r="S564" t="str">
        <f t="shared" ca="1" si="69"/>
        <v/>
      </c>
      <c r="T564" t="e">
        <f ca="1">_xlfn.XLOOKUP(P564,'Depression Treatment'!A$2:A$33,'Depression Treatment'!I$2:I$33,0)*S564</f>
        <v>#N/A</v>
      </c>
      <c r="U564">
        <f>IF(LEFT('Survey Data'!I564,8)="Employed",1,0)</f>
        <v>0</v>
      </c>
      <c r="V564" s="33" t="e">
        <f ca="1">S564*(U564*(T564*VLOOKUP(N564,'Depression Treatment'!F$38:I$41,3,FALSE)+(1-T564)*VLOOKUP(N564,'Depression Treatment'!F$38:I$41,4,FALSE))+(1-U564)*(T564*VLOOKUP(N564,'Depression Treatment'!F$43:I$46,3,FALSE)+(1-T564)*VLOOKUP(N564,'Depression Treatment'!F$43:I$46,4,FALSE)))</f>
        <v>#VALUE!</v>
      </c>
      <c r="W564" s="33">
        <f t="shared" ca="1" si="70"/>
        <v>0</v>
      </c>
    </row>
    <row r="565" spans="1:23" x14ac:dyDescent="0.3">
      <c r="A565">
        <f t="shared" si="71"/>
        <v>563</v>
      </c>
      <c r="B565" s="15" t="str">
        <f ca="1">_xlfn.XLOOKUP(OFFSET('Survey Data'!$A$2,A565,0),Key!A$2:A$5,Key!B$2:B$5,"")</f>
        <v/>
      </c>
      <c r="C565" s="15">
        <f ca="1">_xlfn.XLOOKUP(OFFSET('Survey Data'!B$2,$A565,0),Key!$D$2:$D$6,Key!$E$2:$E$6,-25)</f>
        <v>-25</v>
      </c>
      <c r="D565" s="15">
        <f ca="1">_xlfn.XLOOKUP(OFFSET('Survey Data'!C$2,$A565,0),Key!$D$2:$D$6,Key!$E$2:$E$6,-25)</f>
        <v>-25</v>
      </c>
      <c r="E565" s="15">
        <f ca="1">_xlfn.XLOOKUP(OFFSET('Survey Data'!D$2,$A565,0),Key!$D$2:$D$6,Key!$E$2:$E$6,-25)</f>
        <v>-25</v>
      </c>
      <c r="F565" s="15">
        <f ca="1">_xlfn.XLOOKUP(OFFSET('Survey Data'!E$2,$A565,0),Key!$D$2:$D$6,Key!$E$2:$E$6,-25)</f>
        <v>-25</v>
      </c>
      <c r="G565" s="15">
        <f ca="1">_xlfn.XLOOKUP(OFFSET('Survey Data'!F$2,$A565,0),Key!$D$2:$D$6,Key!$E$2:$E$6,-25)</f>
        <v>-25</v>
      </c>
      <c r="H565" s="15">
        <f ca="1">_xlfn.XLOOKUP(OFFSET('Survey Data'!G$2,$A565,0),Key!$D$2:$D$6,Key!$E$2:$E$6,-25)</f>
        <v>-25</v>
      </c>
      <c r="I565" s="15">
        <f ca="1">OFFSET('Survey Data'!$H$2,A565,0)</f>
        <v>0</v>
      </c>
      <c r="J565" s="15" t="str">
        <f ca="1">_xlfn.XLOOKUP(OFFSET('Survey Data'!$R$2,A565,0),Key!$G$2:$G$3,Key!$H$2:$H$3,"")</f>
        <v/>
      </c>
      <c r="L565">
        <f t="shared" ca="1" si="64"/>
        <v>-150</v>
      </c>
      <c r="M565">
        <f t="shared" ca="1" si="65"/>
        <v>0</v>
      </c>
      <c r="N565" t="e">
        <f ca="1">VLOOKUP(M565,Key!J$2:K$101,2,FALSE)</f>
        <v>#N/A</v>
      </c>
      <c r="O565" t="e" cm="1">
        <f t="array" ref="O565">_xlfn.IFS(COUNTIF('Survey Data'!J565:P565,"Yes")&gt;1,4,'Survey Data'!P565="Yes",1,'Survey Data'!L565="Yes",2,'Survey Data'!M565="Yes",3,'Survey Data'!J565="Yes",4,'Survey Data'!K565="Yes",4,'Survey Data'!N565="Yes",4)</f>
        <v>#N/A</v>
      </c>
      <c r="P565" t="e">
        <f t="shared" ca="1" si="66"/>
        <v>#N/A</v>
      </c>
      <c r="Q565">
        <f t="shared" ca="1" si="67"/>
        <v>1</v>
      </c>
      <c r="R565" t="b">
        <f t="shared" ca="1" si="68"/>
        <v>1</v>
      </c>
      <c r="S565" t="str">
        <f t="shared" ca="1" si="69"/>
        <v/>
      </c>
      <c r="T565" t="e">
        <f ca="1">_xlfn.XLOOKUP(P565,'Depression Treatment'!A$2:A$33,'Depression Treatment'!I$2:I$33,0)*S565</f>
        <v>#N/A</v>
      </c>
      <c r="U565">
        <f>IF(LEFT('Survey Data'!I565,8)="Employed",1,0)</f>
        <v>0</v>
      </c>
      <c r="V565" s="33" t="e">
        <f ca="1">S565*(U565*(T565*VLOOKUP(N565,'Depression Treatment'!F$38:I$41,3,FALSE)+(1-T565)*VLOOKUP(N565,'Depression Treatment'!F$38:I$41,4,FALSE))+(1-U565)*(T565*VLOOKUP(N565,'Depression Treatment'!F$43:I$46,3,FALSE)+(1-T565)*VLOOKUP(N565,'Depression Treatment'!F$43:I$46,4,FALSE)))</f>
        <v>#VALUE!</v>
      </c>
      <c r="W565" s="33">
        <f t="shared" ca="1" si="70"/>
        <v>0</v>
      </c>
    </row>
    <row r="566" spans="1:23" x14ac:dyDescent="0.3">
      <c r="A566">
        <f t="shared" si="71"/>
        <v>564</v>
      </c>
      <c r="B566" s="15" t="str">
        <f ca="1">_xlfn.XLOOKUP(OFFSET('Survey Data'!$A$2,A566,0),Key!A$2:A$5,Key!B$2:B$5,"")</f>
        <v/>
      </c>
      <c r="C566" s="15">
        <f ca="1">_xlfn.XLOOKUP(OFFSET('Survey Data'!B$2,$A566,0),Key!$D$2:$D$6,Key!$E$2:$E$6,-25)</f>
        <v>-25</v>
      </c>
      <c r="D566" s="15">
        <f ca="1">_xlfn.XLOOKUP(OFFSET('Survey Data'!C$2,$A566,0),Key!$D$2:$D$6,Key!$E$2:$E$6,-25)</f>
        <v>-25</v>
      </c>
      <c r="E566" s="15">
        <f ca="1">_xlfn.XLOOKUP(OFFSET('Survey Data'!D$2,$A566,0),Key!$D$2:$D$6,Key!$E$2:$E$6,-25)</f>
        <v>-25</v>
      </c>
      <c r="F566" s="15">
        <f ca="1">_xlfn.XLOOKUP(OFFSET('Survey Data'!E$2,$A566,0),Key!$D$2:$D$6,Key!$E$2:$E$6,-25)</f>
        <v>-25</v>
      </c>
      <c r="G566" s="15">
        <f ca="1">_xlfn.XLOOKUP(OFFSET('Survey Data'!F$2,$A566,0),Key!$D$2:$D$6,Key!$E$2:$E$6,-25)</f>
        <v>-25</v>
      </c>
      <c r="H566" s="15">
        <f ca="1">_xlfn.XLOOKUP(OFFSET('Survey Data'!G$2,$A566,0),Key!$D$2:$D$6,Key!$E$2:$E$6,-25)</f>
        <v>-25</v>
      </c>
      <c r="I566" s="15">
        <f ca="1">OFFSET('Survey Data'!$H$2,A566,0)</f>
        <v>0</v>
      </c>
      <c r="J566" s="15" t="str">
        <f ca="1">_xlfn.XLOOKUP(OFFSET('Survey Data'!$R$2,A566,0),Key!$G$2:$G$3,Key!$H$2:$H$3,"")</f>
        <v/>
      </c>
      <c r="L566">
        <f t="shared" ca="1" si="64"/>
        <v>-150</v>
      </c>
      <c r="M566">
        <f t="shared" ca="1" si="65"/>
        <v>0</v>
      </c>
      <c r="N566" t="e">
        <f ca="1">VLOOKUP(M566,Key!J$2:K$101,2,FALSE)</f>
        <v>#N/A</v>
      </c>
      <c r="O566" t="e" cm="1">
        <f t="array" ref="O566">_xlfn.IFS(COUNTIF('Survey Data'!J566:P566,"Yes")&gt;1,4,'Survey Data'!P566="Yes",1,'Survey Data'!L566="Yes",2,'Survey Data'!M566="Yes",3,'Survey Data'!J566="Yes",4,'Survey Data'!K566="Yes",4,'Survey Data'!N566="Yes",4)</f>
        <v>#N/A</v>
      </c>
      <c r="P566" t="e">
        <f t="shared" ca="1" si="66"/>
        <v>#N/A</v>
      </c>
      <c r="Q566">
        <f t="shared" ca="1" si="67"/>
        <v>1</v>
      </c>
      <c r="R566" t="b">
        <f t="shared" ca="1" si="68"/>
        <v>1</v>
      </c>
      <c r="S566" t="str">
        <f t="shared" ca="1" si="69"/>
        <v/>
      </c>
      <c r="T566" t="e">
        <f ca="1">_xlfn.XLOOKUP(P566,'Depression Treatment'!A$2:A$33,'Depression Treatment'!I$2:I$33,0)*S566</f>
        <v>#N/A</v>
      </c>
      <c r="U566">
        <f>IF(LEFT('Survey Data'!I566,8)="Employed",1,0)</f>
        <v>0</v>
      </c>
      <c r="V566" s="33" t="e">
        <f ca="1">S566*(U566*(T566*VLOOKUP(N566,'Depression Treatment'!F$38:I$41,3,FALSE)+(1-T566)*VLOOKUP(N566,'Depression Treatment'!F$38:I$41,4,FALSE))+(1-U566)*(T566*VLOOKUP(N566,'Depression Treatment'!F$43:I$46,3,FALSE)+(1-T566)*VLOOKUP(N566,'Depression Treatment'!F$43:I$46,4,FALSE)))</f>
        <v>#VALUE!</v>
      </c>
      <c r="W566" s="33">
        <f t="shared" ca="1" si="70"/>
        <v>0</v>
      </c>
    </row>
    <row r="567" spans="1:23" x14ac:dyDescent="0.3">
      <c r="A567">
        <f t="shared" si="71"/>
        <v>565</v>
      </c>
      <c r="B567" s="15" t="str">
        <f ca="1">_xlfn.XLOOKUP(OFFSET('Survey Data'!$A$2,A567,0),Key!A$2:A$5,Key!B$2:B$5,"")</f>
        <v/>
      </c>
      <c r="C567" s="15">
        <f ca="1">_xlfn.XLOOKUP(OFFSET('Survey Data'!B$2,$A567,0),Key!$D$2:$D$6,Key!$E$2:$E$6,-25)</f>
        <v>-25</v>
      </c>
      <c r="D567" s="15">
        <f ca="1">_xlfn.XLOOKUP(OFFSET('Survey Data'!C$2,$A567,0),Key!$D$2:$D$6,Key!$E$2:$E$6,-25)</f>
        <v>-25</v>
      </c>
      <c r="E567" s="15">
        <f ca="1">_xlfn.XLOOKUP(OFFSET('Survey Data'!D$2,$A567,0),Key!$D$2:$D$6,Key!$E$2:$E$6,-25)</f>
        <v>-25</v>
      </c>
      <c r="F567" s="15">
        <f ca="1">_xlfn.XLOOKUP(OFFSET('Survey Data'!E$2,$A567,0),Key!$D$2:$D$6,Key!$E$2:$E$6,-25)</f>
        <v>-25</v>
      </c>
      <c r="G567" s="15">
        <f ca="1">_xlfn.XLOOKUP(OFFSET('Survey Data'!F$2,$A567,0),Key!$D$2:$D$6,Key!$E$2:$E$6,-25)</f>
        <v>-25</v>
      </c>
      <c r="H567" s="15">
        <f ca="1">_xlfn.XLOOKUP(OFFSET('Survey Data'!G$2,$A567,0),Key!$D$2:$D$6,Key!$E$2:$E$6,-25)</f>
        <v>-25</v>
      </c>
      <c r="I567" s="15">
        <f ca="1">OFFSET('Survey Data'!$H$2,A567,0)</f>
        <v>0</v>
      </c>
      <c r="J567" s="15" t="str">
        <f ca="1">_xlfn.XLOOKUP(OFFSET('Survey Data'!$R$2,A567,0),Key!$G$2:$G$3,Key!$H$2:$H$3,"")</f>
        <v/>
      </c>
      <c r="L567">
        <f t="shared" ca="1" si="64"/>
        <v>-150</v>
      </c>
      <c r="M567">
        <f t="shared" ca="1" si="65"/>
        <v>0</v>
      </c>
      <c r="N567" t="e">
        <f ca="1">VLOOKUP(M567,Key!J$2:K$101,2,FALSE)</f>
        <v>#N/A</v>
      </c>
      <c r="O567" t="e" cm="1">
        <f t="array" ref="O567">_xlfn.IFS(COUNTIF('Survey Data'!J567:P567,"Yes")&gt;1,4,'Survey Data'!P567="Yes",1,'Survey Data'!L567="Yes",2,'Survey Data'!M567="Yes",3,'Survey Data'!J567="Yes",4,'Survey Data'!K567="Yes",4,'Survey Data'!N567="Yes",4)</f>
        <v>#N/A</v>
      </c>
      <c r="P567" t="e">
        <f t="shared" ca="1" si="66"/>
        <v>#N/A</v>
      </c>
      <c r="Q567">
        <f t="shared" ca="1" si="67"/>
        <v>1</v>
      </c>
      <c r="R567" t="b">
        <f t="shared" ca="1" si="68"/>
        <v>1</v>
      </c>
      <c r="S567" t="str">
        <f t="shared" ca="1" si="69"/>
        <v/>
      </c>
      <c r="T567" t="e">
        <f ca="1">_xlfn.XLOOKUP(P567,'Depression Treatment'!A$2:A$33,'Depression Treatment'!I$2:I$33,0)*S567</f>
        <v>#N/A</v>
      </c>
      <c r="U567">
        <f>IF(LEFT('Survey Data'!I567,8)="Employed",1,0)</f>
        <v>0</v>
      </c>
      <c r="V567" s="33" t="e">
        <f ca="1">S567*(U567*(T567*VLOOKUP(N567,'Depression Treatment'!F$38:I$41,3,FALSE)+(1-T567)*VLOOKUP(N567,'Depression Treatment'!F$38:I$41,4,FALSE))+(1-U567)*(T567*VLOOKUP(N567,'Depression Treatment'!F$43:I$46,3,FALSE)+(1-T567)*VLOOKUP(N567,'Depression Treatment'!F$43:I$46,4,FALSE)))</f>
        <v>#VALUE!</v>
      </c>
      <c r="W567" s="33">
        <f t="shared" ca="1" si="70"/>
        <v>0</v>
      </c>
    </row>
    <row r="568" spans="1:23" x14ac:dyDescent="0.3">
      <c r="A568">
        <f t="shared" si="71"/>
        <v>566</v>
      </c>
      <c r="B568" s="15" t="str">
        <f ca="1">_xlfn.XLOOKUP(OFFSET('Survey Data'!$A$2,A568,0),Key!A$2:A$5,Key!B$2:B$5,"")</f>
        <v/>
      </c>
      <c r="C568" s="15">
        <f ca="1">_xlfn.XLOOKUP(OFFSET('Survey Data'!B$2,$A568,0),Key!$D$2:$D$6,Key!$E$2:$E$6,-25)</f>
        <v>-25</v>
      </c>
      <c r="D568" s="15">
        <f ca="1">_xlfn.XLOOKUP(OFFSET('Survey Data'!C$2,$A568,0),Key!$D$2:$D$6,Key!$E$2:$E$6,-25)</f>
        <v>-25</v>
      </c>
      <c r="E568" s="15">
        <f ca="1">_xlfn.XLOOKUP(OFFSET('Survey Data'!D$2,$A568,0),Key!$D$2:$D$6,Key!$E$2:$E$6,-25)</f>
        <v>-25</v>
      </c>
      <c r="F568" s="15">
        <f ca="1">_xlfn.XLOOKUP(OFFSET('Survey Data'!E$2,$A568,0),Key!$D$2:$D$6,Key!$E$2:$E$6,-25)</f>
        <v>-25</v>
      </c>
      <c r="G568" s="15">
        <f ca="1">_xlfn.XLOOKUP(OFFSET('Survey Data'!F$2,$A568,0),Key!$D$2:$D$6,Key!$E$2:$E$6,-25)</f>
        <v>-25</v>
      </c>
      <c r="H568" s="15">
        <f ca="1">_xlfn.XLOOKUP(OFFSET('Survey Data'!G$2,$A568,0),Key!$D$2:$D$6,Key!$E$2:$E$6,-25)</f>
        <v>-25</v>
      </c>
      <c r="I568" s="15">
        <f ca="1">OFFSET('Survey Data'!$H$2,A568,0)</f>
        <v>0</v>
      </c>
      <c r="J568" s="15" t="str">
        <f ca="1">_xlfn.XLOOKUP(OFFSET('Survey Data'!$R$2,A568,0),Key!$G$2:$G$3,Key!$H$2:$H$3,"")</f>
        <v/>
      </c>
      <c r="L568">
        <f t="shared" ca="1" si="64"/>
        <v>-150</v>
      </c>
      <c r="M568">
        <f t="shared" ca="1" si="65"/>
        <v>0</v>
      </c>
      <c r="N568" t="e">
        <f ca="1">VLOOKUP(M568,Key!J$2:K$101,2,FALSE)</f>
        <v>#N/A</v>
      </c>
      <c r="O568" t="e" cm="1">
        <f t="array" ref="O568">_xlfn.IFS(COUNTIF('Survey Data'!J568:P568,"Yes")&gt;1,4,'Survey Data'!P568="Yes",1,'Survey Data'!L568="Yes",2,'Survey Data'!M568="Yes",3,'Survey Data'!J568="Yes",4,'Survey Data'!K568="Yes",4,'Survey Data'!N568="Yes",4)</f>
        <v>#N/A</v>
      </c>
      <c r="P568" t="e">
        <f t="shared" ca="1" si="66"/>
        <v>#N/A</v>
      </c>
      <c r="Q568">
        <f t="shared" ca="1" si="67"/>
        <v>1</v>
      </c>
      <c r="R568" t="b">
        <f t="shared" ca="1" si="68"/>
        <v>1</v>
      </c>
      <c r="S568" t="str">
        <f t="shared" ca="1" si="69"/>
        <v/>
      </c>
      <c r="T568" t="e">
        <f ca="1">_xlfn.XLOOKUP(P568,'Depression Treatment'!A$2:A$33,'Depression Treatment'!I$2:I$33,0)*S568</f>
        <v>#N/A</v>
      </c>
      <c r="U568">
        <f>IF(LEFT('Survey Data'!I568,8)="Employed",1,0)</f>
        <v>0</v>
      </c>
      <c r="V568" s="33" t="e">
        <f ca="1">S568*(U568*(T568*VLOOKUP(N568,'Depression Treatment'!F$38:I$41,3,FALSE)+(1-T568)*VLOOKUP(N568,'Depression Treatment'!F$38:I$41,4,FALSE))+(1-U568)*(T568*VLOOKUP(N568,'Depression Treatment'!F$43:I$46,3,FALSE)+(1-T568)*VLOOKUP(N568,'Depression Treatment'!F$43:I$46,4,FALSE)))</f>
        <v>#VALUE!</v>
      </c>
      <c r="W568" s="33">
        <f t="shared" ca="1" si="70"/>
        <v>0</v>
      </c>
    </row>
    <row r="569" spans="1:23" x14ac:dyDescent="0.3">
      <c r="A569">
        <f t="shared" si="71"/>
        <v>567</v>
      </c>
      <c r="B569" s="15" t="str">
        <f ca="1">_xlfn.XLOOKUP(OFFSET('Survey Data'!$A$2,A569,0),Key!A$2:A$5,Key!B$2:B$5,"")</f>
        <v/>
      </c>
      <c r="C569" s="15">
        <f ca="1">_xlfn.XLOOKUP(OFFSET('Survey Data'!B$2,$A569,0),Key!$D$2:$D$6,Key!$E$2:$E$6,-25)</f>
        <v>-25</v>
      </c>
      <c r="D569" s="15">
        <f ca="1">_xlfn.XLOOKUP(OFFSET('Survey Data'!C$2,$A569,0),Key!$D$2:$D$6,Key!$E$2:$E$6,-25)</f>
        <v>-25</v>
      </c>
      <c r="E569" s="15">
        <f ca="1">_xlfn.XLOOKUP(OFFSET('Survey Data'!D$2,$A569,0),Key!$D$2:$D$6,Key!$E$2:$E$6,-25)</f>
        <v>-25</v>
      </c>
      <c r="F569" s="15">
        <f ca="1">_xlfn.XLOOKUP(OFFSET('Survey Data'!E$2,$A569,0),Key!$D$2:$D$6,Key!$E$2:$E$6,-25)</f>
        <v>-25</v>
      </c>
      <c r="G569" s="15">
        <f ca="1">_xlfn.XLOOKUP(OFFSET('Survey Data'!F$2,$A569,0),Key!$D$2:$D$6,Key!$E$2:$E$6,-25)</f>
        <v>-25</v>
      </c>
      <c r="H569" s="15">
        <f ca="1">_xlfn.XLOOKUP(OFFSET('Survey Data'!G$2,$A569,0),Key!$D$2:$D$6,Key!$E$2:$E$6,-25)</f>
        <v>-25</v>
      </c>
      <c r="I569" s="15">
        <f ca="1">OFFSET('Survey Data'!$H$2,A569,0)</f>
        <v>0</v>
      </c>
      <c r="J569" s="15" t="str">
        <f ca="1">_xlfn.XLOOKUP(OFFSET('Survey Data'!$R$2,A569,0),Key!$G$2:$G$3,Key!$H$2:$H$3,"")</f>
        <v/>
      </c>
      <c r="L569">
        <f t="shared" ca="1" si="64"/>
        <v>-150</v>
      </c>
      <c r="M569">
        <f t="shared" ca="1" si="65"/>
        <v>0</v>
      </c>
      <c r="N569" t="e">
        <f ca="1">VLOOKUP(M569,Key!J$2:K$101,2,FALSE)</f>
        <v>#N/A</v>
      </c>
      <c r="O569" t="e" cm="1">
        <f t="array" ref="O569">_xlfn.IFS(COUNTIF('Survey Data'!J569:P569,"Yes")&gt;1,4,'Survey Data'!P569="Yes",1,'Survey Data'!L569="Yes",2,'Survey Data'!M569="Yes",3,'Survey Data'!J569="Yes",4,'Survey Data'!K569="Yes",4,'Survey Data'!N569="Yes",4)</f>
        <v>#N/A</v>
      </c>
      <c r="P569" t="e">
        <f t="shared" ca="1" si="66"/>
        <v>#N/A</v>
      </c>
      <c r="Q569">
        <f t="shared" ca="1" si="67"/>
        <v>1</v>
      </c>
      <c r="R569" t="b">
        <f t="shared" ca="1" si="68"/>
        <v>1</v>
      </c>
      <c r="S569" t="str">
        <f t="shared" ca="1" si="69"/>
        <v/>
      </c>
      <c r="T569" t="e">
        <f ca="1">_xlfn.XLOOKUP(P569,'Depression Treatment'!A$2:A$33,'Depression Treatment'!I$2:I$33,0)*S569</f>
        <v>#N/A</v>
      </c>
      <c r="U569">
        <f>IF(LEFT('Survey Data'!I569,8)="Employed",1,0)</f>
        <v>0</v>
      </c>
      <c r="V569" s="33" t="e">
        <f ca="1">S569*(U569*(T569*VLOOKUP(N569,'Depression Treatment'!F$38:I$41,3,FALSE)+(1-T569)*VLOOKUP(N569,'Depression Treatment'!F$38:I$41,4,FALSE))+(1-U569)*(T569*VLOOKUP(N569,'Depression Treatment'!F$43:I$46,3,FALSE)+(1-T569)*VLOOKUP(N569,'Depression Treatment'!F$43:I$46,4,FALSE)))</f>
        <v>#VALUE!</v>
      </c>
      <c r="W569" s="33">
        <f t="shared" ca="1" si="70"/>
        <v>0</v>
      </c>
    </row>
    <row r="570" spans="1:23" x14ac:dyDescent="0.3">
      <c r="A570">
        <f t="shared" si="71"/>
        <v>568</v>
      </c>
      <c r="B570" s="15" t="str">
        <f ca="1">_xlfn.XLOOKUP(OFFSET('Survey Data'!$A$2,A570,0),Key!A$2:A$5,Key!B$2:B$5,"")</f>
        <v/>
      </c>
      <c r="C570" s="15">
        <f ca="1">_xlfn.XLOOKUP(OFFSET('Survey Data'!B$2,$A570,0),Key!$D$2:$D$6,Key!$E$2:$E$6,-25)</f>
        <v>-25</v>
      </c>
      <c r="D570" s="15">
        <f ca="1">_xlfn.XLOOKUP(OFFSET('Survey Data'!C$2,$A570,0),Key!$D$2:$D$6,Key!$E$2:$E$6,-25)</f>
        <v>-25</v>
      </c>
      <c r="E570" s="15">
        <f ca="1">_xlfn.XLOOKUP(OFFSET('Survey Data'!D$2,$A570,0),Key!$D$2:$D$6,Key!$E$2:$E$6,-25)</f>
        <v>-25</v>
      </c>
      <c r="F570" s="15">
        <f ca="1">_xlfn.XLOOKUP(OFFSET('Survey Data'!E$2,$A570,0),Key!$D$2:$D$6,Key!$E$2:$E$6,-25)</f>
        <v>-25</v>
      </c>
      <c r="G570" s="15">
        <f ca="1">_xlfn.XLOOKUP(OFFSET('Survey Data'!F$2,$A570,0),Key!$D$2:$D$6,Key!$E$2:$E$6,-25)</f>
        <v>-25</v>
      </c>
      <c r="H570" s="15">
        <f ca="1">_xlfn.XLOOKUP(OFFSET('Survey Data'!G$2,$A570,0),Key!$D$2:$D$6,Key!$E$2:$E$6,-25)</f>
        <v>-25</v>
      </c>
      <c r="I570" s="15">
        <f ca="1">OFFSET('Survey Data'!$H$2,A570,0)</f>
        <v>0</v>
      </c>
      <c r="J570" s="15" t="str">
        <f ca="1">_xlfn.XLOOKUP(OFFSET('Survey Data'!$R$2,A570,0),Key!$G$2:$G$3,Key!$H$2:$H$3,"")</f>
        <v/>
      </c>
      <c r="L570">
        <f t="shared" ca="1" si="64"/>
        <v>-150</v>
      </c>
      <c r="M570">
        <f t="shared" ca="1" si="65"/>
        <v>0</v>
      </c>
      <c r="N570" t="e">
        <f ca="1">VLOOKUP(M570,Key!J$2:K$101,2,FALSE)</f>
        <v>#N/A</v>
      </c>
      <c r="O570" t="e" cm="1">
        <f t="array" ref="O570">_xlfn.IFS(COUNTIF('Survey Data'!J570:P570,"Yes")&gt;1,4,'Survey Data'!P570="Yes",1,'Survey Data'!L570="Yes",2,'Survey Data'!M570="Yes",3,'Survey Data'!J570="Yes",4,'Survey Data'!K570="Yes",4,'Survey Data'!N570="Yes",4)</f>
        <v>#N/A</v>
      </c>
      <c r="P570" t="e">
        <f t="shared" ca="1" si="66"/>
        <v>#N/A</v>
      </c>
      <c r="Q570">
        <f t="shared" ca="1" si="67"/>
        <v>1</v>
      </c>
      <c r="R570" t="b">
        <f t="shared" ca="1" si="68"/>
        <v>1</v>
      </c>
      <c r="S570" t="str">
        <f t="shared" ca="1" si="69"/>
        <v/>
      </c>
      <c r="T570" t="e">
        <f ca="1">_xlfn.XLOOKUP(P570,'Depression Treatment'!A$2:A$33,'Depression Treatment'!I$2:I$33,0)*S570</f>
        <v>#N/A</v>
      </c>
      <c r="U570">
        <f>IF(LEFT('Survey Data'!I570,8)="Employed",1,0)</f>
        <v>0</v>
      </c>
      <c r="V570" s="33" t="e">
        <f ca="1">S570*(U570*(T570*VLOOKUP(N570,'Depression Treatment'!F$38:I$41,3,FALSE)+(1-T570)*VLOOKUP(N570,'Depression Treatment'!F$38:I$41,4,FALSE))+(1-U570)*(T570*VLOOKUP(N570,'Depression Treatment'!F$43:I$46,3,FALSE)+(1-T570)*VLOOKUP(N570,'Depression Treatment'!F$43:I$46,4,FALSE)))</f>
        <v>#VALUE!</v>
      </c>
      <c r="W570" s="33">
        <f t="shared" ca="1" si="70"/>
        <v>0</v>
      </c>
    </row>
    <row r="571" spans="1:23" x14ac:dyDescent="0.3">
      <c r="A571">
        <f t="shared" si="71"/>
        <v>569</v>
      </c>
      <c r="B571" s="15" t="str">
        <f ca="1">_xlfn.XLOOKUP(OFFSET('Survey Data'!$A$2,A571,0),Key!A$2:A$5,Key!B$2:B$5,"")</f>
        <v/>
      </c>
      <c r="C571" s="15">
        <f ca="1">_xlfn.XLOOKUP(OFFSET('Survey Data'!B$2,$A571,0),Key!$D$2:$D$6,Key!$E$2:$E$6,-25)</f>
        <v>-25</v>
      </c>
      <c r="D571" s="15">
        <f ca="1">_xlfn.XLOOKUP(OFFSET('Survey Data'!C$2,$A571,0),Key!$D$2:$D$6,Key!$E$2:$E$6,-25)</f>
        <v>-25</v>
      </c>
      <c r="E571" s="15">
        <f ca="1">_xlfn.XLOOKUP(OFFSET('Survey Data'!D$2,$A571,0),Key!$D$2:$D$6,Key!$E$2:$E$6,-25)</f>
        <v>-25</v>
      </c>
      <c r="F571" s="15">
        <f ca="1">_xlfn.XLOOKUP(OFFSET('Survey Data'!E$2,$A571,0),Key!$D$2:$D$6,Key!$E$2:$E$6,-25)</f>
        <v>-25</v>
      </c>
      <c r="G571" s="15">
        <f ca="1">_xlfn.XLOOKUP(OFFSET('Survey Data'!F$2,$A571,0),Key!$D$2:$D$6,Key!$E$2:$E$6,-25)</f>
        <v>-25</v>
      </c>
      <c r="H571" s="15">
        <f ca="1">_xlfn.XLOOKUP(OFFSET('Survey Data'!G$2,$A571,0),Key!$D$2:$D$6,Key!$E$2:$E$6,-25)</f>
        <v>-25</v>
      </c>
      <c r="I571" s="15">
        <f ca="1">OFFSET('Survey Data'!$H$2,A571,0)</f>
        <v>0</v>
      </c>
      <c r="J571" s="15" t="str">
        <f ca="1">_xlfn.XLOOKUP(OFFSET('Survey Data'!$R$2,A571,0),Key!$G$2:$G$3,Key!$H$2:$H$3,"")</f>
        <v/>
      </c>
      <c r="L571">
        <f t="shared" ca="1" si="64"/>
        <v>-150</v>
      </c>
      <c r="M571">
        <f t="shared" ca="1" si="65"/>
        <v>0</v>
      </c>
      <c r="N571" t="e">
        <f ca="1">VLOOKUP(M571,Key!J$2:K$101,2,FALSE)</f>
        <v>#N/A</v>
      </c>
      <c r="O571" t="e" cm="1">
        <f t="array" ref="O571">_xlfn.IFS(COUNTIF('Survey Data'!J571:P571,"Yes")&gt;1,4,'Survey Data'!P571="Yes",1,'Survey Data'!L571="Yes",2,'Survey Data'!M571="Yes",3,'Survey Data'!J571="Yes",4,'Survey Data'!K571="Yes",4,'Survey Data'!N571="Yes",4)</f>
        <v>#N/A</v>
      </c>
      <c r="P571" t="e">
        <f t="shared" ca="1" si="66"/>
        <v>#N/A</v>
      </c>
      <c r="Q571">
        <f t="shared" ca="1" si="67"/>
        <v>1</v>
      </c>
      <c r="R571" t="b">
        <f t="shared" ca="1" si="68"/>
        <v>1</v>
      </c>
      <c r="S571" t="str">
        <f t="shared" ca="1" si="69"/>
        <v/>
      </c>
      <c r="T571" t="e">
        <f ca="1">_xlfn.XLOOKUP(P571,'Depression Treatment'!A$2:A$33,'Depression Treatment'!I$2:I$33,0)*S571</f>
        <v>#N/A</v>
      </c>
      <c r="U571">
        <f>IF(LEFT('Survey Data'!I571,8)="Employed",1,0)</f>
        <v>0</v>
      </c>
      <c r="V571" s="33" t="e">
        <f ca="1">S571*(U571*(T571*VLOOKUP(N571,'Depression Treatment'!F$38:I$41,3,FALSE)+(1-T571)*VLOOKUP(N571,'Depression Treatment'!F$38:I$41,4,FALSE))+(1-U571)*(T571*VLOOKUP(N571,'Depression Treatment'!F$43:I$46,3,FALSE)+(1-T571)*VLOOKUP(N571,'Depression Treatment'!F$43:I$46,4,FALSE)))</f>
        <v>#VALUE!</v>
      </c>
      <c r="W571" s="33">
        <f t="shared" ca="1" si="70"/>
        <v>0</v>
      </c>
    </row>
    <row r="572" spans="1:23" x14ac:dyDescent="0.3">
      <c r="A572">
        <f t="shared" si="71"/>
        <v>570</v>
      </c>
      <c r="B572" s="15" t="str">
        <f ca="1">_xlfn.XLOOKUP(OFFSET('Survey Data'!$A$2,A572,0),Key!A$2:A$5,Key!B$2:B$5,"")</f>
        <v/>
      </c>
      <c r="C572" s="15">
        <f ca="1">_xlfn.XLOOKUP(OFFSET('Survey Data'!B$2,$A572,0),Key!$D$2:$D$6,Key!$E$2:$E$6,-25)</f>
        <v>-25</v>
      </c>
      <c r="D572" s="15">
        <f ca="1">_xlfn.XLOOKUP(OFFSET('Survey Data'!C$2,$A572,0),Key!$D$2:$D$6,Key!$E$2:$E$6,-25)</f>
        <v>-25</v>
      </c>
      <c r="E572" s="15">
        <f ca="1">_xlfn.XLOOKUP(OFFSET('Survey Data'!D$2,$A572,0),Key!$D$2:$D$6,Key!$E$2:$E$6,-25)</f>
        <v>-25</v>
      </c>
      <c r="F572" s="15">
        <f ca="1">_xlfn.XLOOKUP(OFFSET('Survey Data'!E$2,$A572,0),Key!$D$2:$D$6,Key!$E$2:$E$6,-25)</f>
        <v>-25</v>
      </c>
      <c r="G572" s="15">
        <f ca="1">_xlfn.XLOOKUP(OFFSET('Survey Data'!F$2,$A572,0),Key!$D$2:$D$6,Key!$E$2:$E$6,-25)</f>
        <v>-25</v>
      </c>
      <c r="H572" s="15">
        <f ca="1">_xlfn.XLOOKUP(OFFSET('Survey Data'!G$2,$A572,0),Key!$D$2:$D$6,Key!$E$2:$E$6,-25)</f>
        <v>-25</v>
      </c>
      <c r="I572" s="15">
        <f ca="1">OFFSET('Survey Data'!$H$2,A572,0)</f>
        <v>0</v>
      </c>
      <c r="J572" s="15" t="str">
        <f ca="1">_xlfn.XLOOKUP(OFFSET('Survey Data'!$R$2,A572,0),Key!$G$2:$G$3,Key!$H$2:$H$3,"")</f>
        <v/>
      </c>
      <c r="L572">
        <f t="shared" ca="1" si="64"/>
        <v>-150</v>
      </c>
      <c r="M572">
        <f t="shared" ca="1" si="65"/>
        <v>0</v>
      </c>
      <c r="N572" t="e">
        <f ca="1">VLOOKUP(M572,Key!J$2:K$101,2,FALSE)</f>
        <v>#N/A</v>
      </c>
      <c r="O572" t="e" cm="1">
        <f t="array" ref="O572">_xlfn.IFS(COUNTIF('Survey Data'!J572:P572,"Yes")&gt;1,4,'Survey Data'!P572="Yes",1,'Survey Data'!L572="Yes",2,'Survey Data'!M572="Yes",3,'Survey Data'!J572="Yes",4,'Survey Data'!K572="Yes",4,'Survey Data'!N572="Yes",4)</f>
        <v>#N/A</v>
      </c>
      <c r="P572" t="e">
        <f t="shared" ca="1" si="66"/>
        <v>#N/A</v>
      </c>
      <c r="Q572">
        <f t="shared" ca="1" si="67"/>
        <v>1</v>
      </c>
      <c r="R572" t="b">
        <f t="shared" ca="1" si="68"/>
        <v>1</v>
      </c>
      <c r="S572" t="str">
        <f t="shared" ca="1" si="69"/>
        <v/>
      </c>
      <c r="T572" t="e">
        <f ca="1">_xlfn.XLOOKUP(P572,'Depression Treatment'!A$2:A$33,'Depression Treatment'!I$2:I$33,0)*S572</f>
        <v>#N/A</v>
      </c>
      <c r="U572">
        <f>IF(LEFT('Survey Data'!I572,8)="Employed",1,0)</f>
        <v>0</v>
      </c>
      <c r="V572" s="33" t="e">
        <f ca="1">S572*(U572*(T572*VLOOKUP(N572,'Depression Treatment'!F$38:I$41,3,FALSE)+(1-T572)*VLOOKUP(N572,'Depression Treatment'!F$38:I$41,4,FALSE))+(1-U572)*(T572*VLOOKUP(N572,'Depression Treatment'!F$43:I$46,3,FALSE)+(1-T572)*VLOOKUP(N572,'Depression Treatment'!F$43:I$46,4,FALSE)))</f>
        <v>#VALUE!</v>
      </c>
      <c r="W572" s="33">
        <f t="shared" ca="1" si="70"/>
        <v>0</v>
      </c>
    </row>
    <row r="573" spans="1:23" x14ac:dyDescent="0.3">
      <c r="A573">
        <f t="shared" si="71"/>
        <v>571</v>
      </c>
      <c r="B573" s="15" t="str">
        <f ca="1">_xlfn.XLOOKUP(OFFSET('Survey Data'!$A$2,A573,0),Key!A$2:A$5,Key!B$2:B$5,"")</f>
        <v/>
      </c>
      <c r="C573" s="15">
        <f ca="1">_xlfn.XLOOKUP(OFFSET('Survey Data'!B$2,$A573,0),Key!$D$2:$D$6,Key!$E$2:$E$6,-25)</f>
        <v>-25</v>
      </c>
      <c r="D573" s="15">
        <f ca="1">_xlfn.XLOOKUP(OFFSET('Survey Data'!C$2,$A573,0),Key!$D$2:$D$6,Key!$E$2:$E$6,-25)</f>
        <v>-25</v>
      </c>
      <c r="E573" s="15">
        <f ca="1">_xlfn.XLOOKUP(OFFSET('Survey Data'!D$2,$A573,0),Key!$D$2:$D$6,Key!$E$2:$E$6,-25)</f>
        <v>-25</v>
      </c>
      <c r="F573" s="15">
        <f ca="1">_xlfn.XLOOKUP(OFFSET('Survey Data'!E$2,$A573,0),Key!$D$2:$D$6,Key!$E$2:$E$6,-25)</f>
        <v>-25</v>
      </c>
      <c r="G573" s="15">
        <f ca="1">_xlfn.XLOOKUP(OFFSET('Survey Data'!F$2,$A573,0),Key!$D$2:$D$6,Key!$E$2:$E$6,-25)</f>
        <v>-25</v>
      </c>
      <c r="H573" s="15">
        <f ca="1">_xlfn.XLOOKUP(OFFSET('Survey Data'!G$2,$A573,0),Key!$D$2:$D$6,Key!$E$2:$E$6,-25)</f>
        <v>-25</v>
      </c>
      <c r="I573" s="15">
        <f ca="1">OFFSET('Survey Data'!$H$2,A573,0)</f>
        <v>0</v>
      </c>
      <c r="J573" s="15" t="str">
        <f ca="1">_xlfn.XLOOKUP(OFFSET('Survey Data'!$R$2,A573,0),Key!$G$2:$G$3,Key!$H$2:$H$3,"")</f>
        <v/>
      </c>
      <c r="L573">
        <f t="shared" ca="1" si="64"/>
        <v>-150</v>
      </c>
      <c r="M573">
        <f t="shared" ca="1" si="65"/>
        <v>0</v>
      </c>
      <c r="N573" t="e">
        <f ca="1">VLOOKUP(M573,Key!J$2:K$101,2,FALSE)</f>
        <v>#N/A</v>
      </c>
      <c r="O573" t="e" cm="1">
        <f t="array" ref="O573">_xlfn.IFS(COUNTIF('Survey Data'!J573:P573,"Yes")&gt;1,4,'Survey Data'!P573="Yes",1,'Survey Data'!L573="Yes",2,'Survey Data'!M573="Yes",3,'Survey Data'!J573="Yes",4,'Survey Data'!K573="Yes",4,'Survey Data'!N573="Yes",4)</f>
        <v>#N/A</v>
      </c>
      <c r="P573" t="e">
        <f t="shared" ca="1" si="66"/>
        <v>#N/A</v>
      </c>
      <c r="Q573">
        <f t="shared" ca="1" si="67"/>
        <v>1</v>
      </c>
      <c r="R573" t="b">
        <f t="shared" ca="1" si="68"/>
        <v>1</v>
      </c>
      <c r="S573" t="str">
        <f t="shared" ca="1" si="69"/>
        <v/>
      </c>
      <c r="T573" t="e">
        <f ca="1">_xlfn.XLOOKUP(P573,'Depression Treatment'!A$2:A$33,'Depression Treatment'!I$2:I$33,0)*S573</f>
        <v>#N/A</v>
      </c>
      <c r="U573">
        <f>IF(LEFT('Survey Data'!I573,8)="Employed",1,0)</f>
        <v>0</v>
      </c>
      <c r="V573" s="33" t="e">
        <f ca="1">S573*(U573*(T573*VLOOKUP(N573,'Depression Treatment'!F$38:I$41,3,FALSE)+(1-T573)*VLOOKUP(N573,'Depression Treatment'!F$38:I$41,4,FALSE))+(1-U573)*(T573*VLOOKUP(N573,'Depression Treatment'!F$43:I$46,3,FALSE)+(1-T573)*VLOOKUP(N573,'Depression Treatment'!F$43:I$46,4,FALSE)))</f>
        <v>#VALUE!</v>
      </c>
      <c r="W573" s="33">
        <f t="shared" ca="1" si="70"/>
        <v>0</v>
      </c>
    </row>
    <row r="574" spans="1:23" x14ac:dyDescent="0.3">
      <c r="A574">
        <f t="shared" si="71"/>
        <v>572</v>
      </c>
      <c r="B574" s="15" t="str">
        <f ca="1">_xlfn.XLOOKUP(OFFSET('Survey Data'!$A$2,A574,0),Key!A$2:A$5,Key!B$2:B$5,"")</f>
        <v/>
      </c>
      <c r="C574" s="15">
        <f ca="1">_xlfn.XLOOKUP(OFFSET('Survey Data'!B$2,$A574,0),Key!$D$2:$D$6,Key!$E$2:$E$6,-25)</f>
        <v>-25</v>
      </c>
      <c r="D574" s="15">
        <f ca="1">_xlfn.XLOOKUP(OFFSET('Survey Data'!C$2,$A574,0),Key!$D$2:$D$6,Key!$E$2:$E$6,-25)</f>
        <v>-25</v>
      </c>
      <c r="E574" s="15">
        <f ca="1">_xlfn.XLOOKUP(OFFSET('Survey Data'!D$2,$A574,0),Key!$D$2:$D$6,Key!$E$2:$E$6,-25)</f>
        <v>-25</v>
      </c>
      <c r="F574" s="15">
        <f ca="1">_xlfn.XLOOKUP(OFFSET('Survey Data'!E$2,$A574,0),Key!$D$2:$D$6,Key!$E$2:$E$6,-25)</f>
        <v>-25</v>
      </c>
      <c r="G574" s="15">
        <f ca="1">_xlfn.XLOOKUP(OFFSET('Survey Data'!F$2,$A574,0),Key!$D$2:$D$6,Key!$E$2:$E$6,-25)</f>
        <v>-25</v>
      </c>
      <c r="H574" s="15">
        <f ca="1">_xlfn.XLOOKUP(OFFSET('Survey Data'!G$2,$A574,0),Key!$D$2:$D$6,Key!$E$2:$E$6,-25)</f>
        <v>-25</v>
      </c>
      <c r="I574" s="15">
        <f ca="1">OFFSET('Survey Data'!$H$2,A574,0)</f>
        <v>0</v>
      </c>
      <c r="J574" s="15" t="str">
        <f ca="1">_xlfn.XLOOKUP(OFFSET('Survey Data'!$R$2,A574,0),Key!$G$2:$G$3,Key!$H$2:$H$3,"")</f>
        <v/>
      </c>
      <c r="L574">
        <f t="shared" ca="1" si="64"/>
        <v>-150</v>
      </c>
      <c r="M574">
        <f t="shared" ca="1" si="65"/>
        <v>0</v>
      </c>
      <c r="N574" t="e">
        <f ca="1">VLOOKUP(M574,Key!J$2:K$101,2,FALSE)</f>
        <v>#N/A</v>
      </c>
      <c r="O574" t="e" cm="1">
        <f t="array" ref="O574">_xlfn.IFS(COUNTIF('Survey Data'!J574:P574,"Yes")&gt;1,4,'Survey Data'!P574="Yes",1,'Survey Data'!L574="Yes",2,'Survey Data'!M574="Yes",3,'Survey Data'!J574="Yes",4,'Survey Data'!K574="Yes",4,'Survey Data'!N574="Yes",4)</f>
        <v>#N/A</v>
      </c>
      <c r="P574" t="e">
        <f t="shared" ca="1" si="66"/>
        <v>#N/A</v>
      </c>
      <c r="Q574">
        <f t="shared" ca="1" si="67"/>
        <v>1</v>
      </c>
      <c r="R574" t="b">
        <f t="shared" ca="1" si="68"/>
        <v>1</v>
      </c>
      <c r="S574" t="str">
        <f t="shared" ca="1" si="69"/>
        <v/>
      </c>
      <c r="T574" t="e">
        <f ca="1">_xlfn.XLOOKUP(P574,'Depression Treatment'!A$2:A$33,'Depression Treatment'!I$2:I$33,0)*S574</f>
        <v>#N/A</v>
      </c>
      <c r="U574">
        <f>IF(LEFT('Survey Data'!I574,8)="Employed",1,0)</f>
        <v>0</v>
      </c>
      <c r="V574" s="33" t="e">
        <f ca="1">S574*(U574*(T574*VLOOKUP(N574,'Depression Treatment'!F$38:I$41,3,FALSE)+(1-T574)*VLOOKUP(N574,'Depression Treatment'!F$38:I$41,4,FALSE))+(1-U574)*(T574*VLOOKUP(N574,'Depression Treatment'!F$43:I$46,3,FALSE)+(1-T574)*VLOOKUP(N574,'Depression Treatment'!F$43:I$46,4,FALSE)))</f>
        <v>#VALUE!</v>
      </c>
      <c r="W574" s="33">
        <f t="shared" ca="1" si="70"/>
        <v>0</v>
      </c>
    </row>
    <row r="575" spans="1:23" x14ac:dyDescent="0.3">
      <c r="A575">
        <f t="shared" si="71"/>
        <v>573</v>
      </c>
      <c r="B575" s="15" t="str">
        <f ca="1">_xlfn.XLOOKUP(OFFSET('Survey Data'!$A$2,A575,0),Key!A$2:A$5,Key!B$2:B$5,"")</f>
        <v/>
      </c>
      <c r="C575" s="15">
        <f ca="1">_xlfn.XLOOKUP(OFFSET('Survey Data'!B$2,$A575,0),Key!$D$2:$D$6,Key!$E$2:$E$6,-25)</f>
        <v>-25</v>
      </c>
      <c r="D575" s="15">
        <f ca="1">_xlfn.XLOOKUP(OFFSET('Survey Data'!C$2,$A575,0),Key!$D$2:$D$6,Key!$E$2:$E$6,-25)</f>
        <v>-25</v>
      </c>
      <c r="E575" s="15">
        <f ca="1">_xlfn.XLOOKUP(OFFSET('Survey Data'!D$2,$A575,0),Key!$D$2:$D$6,Key!$E$2:$E$6,-25)</f>
        <v>-25</v>
      </c>
      <c r="F575" s="15">
        <f ca="1">_xlfn.XLOOKUP(OFFSET('Survey Data'!E$2,$A575,0),Key!$D$2:$D$6,Key!$E$2:$E$6,-25)</f>
        <v>-25</v>
      </c>
      <c r="G575" s="15">
        <f ca="1">_xlfn.XLOOKUP(OFFSET('Survey Data'!F$2,$A575,0),Key!$D$2:$D$6,Key!$E$2:$E$6,-25)</f>
        <v>-25</v>
      </c>
      <c r="H575" s="15">
        <f ca="1">_xlfn.XLOOKUP(OFFSET('Survey Data'!G$2,$A575,0),Key!$D$2:$D$6,Key!$E$2:$E$6,-25)</f>
        <v>-25</v>
      </c>
      <c r="I575" s="15">
        <f ca="1">OFFSET('Survey Data'!$H$2,A575,0)</f>
        <v>0</v>
      </c>
      <c r="J575" s="15" t="str">
        <f ca="1">_xlfn.XLOOKUP(OFFSET('Survey Data'!$R$2,A575,0),Key!$G$2:$G$3,Key!$H$2:$H$3,"")</f>
        <v/>
      </c>
      <c r="L575">
        <f t="shared" ca="1" si="64"/>
        <v>-150</v>
      </c>
      <c r="M575">
        <f t="shared" ca="1" si="65"/>
        <v>0</v>
      </c>
      <c r="N575" t="e">
        <f ca="1">VLOOKUP(M575,Key!J$2:K$101,2,FALSE)</f>
        <v>#N/A</v>
      </c>
      <c r="O575" t="e" cm="1">
        <f t="array" ref="O575">_xlfn.IFS(COUNTIF('Survey Data'!J575:P575,"Yes")&gt;1,4,'Survey Data'!P575="Yes",1,'Survey Data'!L575="Yes",2,'Survey Data'!M575="Yes",3,'Survey Data'!J575="Yes",4,'Survey Data'!K575="Yes",4,'Survey Data'!N575="Yes",4)</f>
        <v>#N/A</v>
      </c>
      <c r="P575" t="e">
        <f t="shared" ca="1" si="66"/>
        <v>#N/A</v>
      </c>
      <c r="Q575">
        <f t="shared" ca="1" si="67"/>
        <v>1</v>
      </c>
      <c r="R575" t="b">
        <f t="shared" ca="1" si="68"/>
        <v>1</v>
      </c>
      <c r="S575" t="str">
        <f t="shared" ca="1" si="69"/>
        <v/>
      </c>
      <c r="T575" t="e">
        <f ca="1">_xlfn.XLOOKUP(P575,'Depression Treatment'!A$2:A$33,'Depression Treatment'!I$2:I$33,0)*S575</f>
        <v>#N/A</v>
      </c>
      <c r="U575">
        <f>IF(LEFT('Survey Data'!I575,8)="Employed",1,0)</f>
        <v>0</v>
      </c>
      <c r="V575" s="33" t="e">
        <f ca="1">S575*(U575*(T575*VLOOKUP(N575,'Depression Treatment'!F$38:I$41,3,FALSE)+(1-T575)*VLOOKUP(N575,'Depression Treatment'!F$38:I$41,4,FALSE))+(1-U575)*(T575*VLOOKUP(N575,'Depression Treatment'!F$43:I$46,3,FALSE)+(1-T575)*VLOOKUP(N575,'Depression Treatment'!F$43:I$46,4,FALSE)))</f>
        <v>#VALUE!</v>
      </c>
      <c r="W575" s="33">
        <f t="shared" ca="1" si="70"/>
        <v>0</v>
      </c>
    </row>
    <row r="576" spans="1:23" x14ac:dyDescent="0.3">
      <c r="A576">
        <f t="shared" si="71"/>
        <v>574</v>
      </c>
      <c r="B576" s="15" t="str">
        <f ca="1">_xlfn.XLOOKUP(OFFSET('Survey Data'!$A$2,A576,0),Key!A$2:A$5,Key!B$2:B$5,"")</f>
        <v/>
      </c>
      <c r="C576" s="15">
        <f ca="1">_xlfn.XLOOKUP(OFFSET('Survey Data'!B$2,$A576,0),Key!$D$2:$D$6,Key!$E$2:$E$6,-25)</f>
        <v>-25</v>
      </c>
      <c r="D576" s="15">
        <f ca="1">_xlfn.XLOOKUP(OFFSET('Survey Data'!C$2,$A576,0),Key!$D$2:$D$6,Key!$E$2:$E$6,-25)</f>
        <v>-25</v>
      </c>
      <c r="E576" s="15">
        <f ca="1">_xlfn.XLOOKUP(OFFSET('Survey Data'!D$2,$A576,0),Key!$D$2:$D$6,Key!$E$2:$E$6,-25)</f>
        <v>-25</v>
      </c>
      <c r="F576" s="15">
        <f ca="1">_xlfn.XLOOKUP(OFFSET('Survey Data'!E$2,$A576,0),Key!$D$2:$D$6,Key!$E$2:$E$6,-25)</f>
        <v>-25</v>
      </c>
      <c r="G576" s="15">
        <f ca="1">_xlfn.XLOOKUP(OFFSET('Survey Data'!F$2,$A576,0),Key!$D$2:$D$6,Key!$E$2:$E$6,-25)</f>
        <v>-25</v>
      </c>
      <c r="H576" s="15">
        <f ca="1">_xlfn.XLOOKUP(OFFSET('Survey Data'!G$2,$A576,0),Key!$D$2:$D$6,Key!$E$2:$E$6,-25)</f>
        <v>-25</v>
      </c>
      <c r="I576" s="15">
        <f ca="1">OFFSET('Survey Data'!$H$2,A576,0)</f>
        <v>0</v>
      </c>
      <c r="J576" s="15" t="str">
        <f ca="1">_xlfn.XLOOKUP(OFFSET('Survey Data'!$R$2,A576,0),Key!$G$2:$G$3,Key!$H$2:$H$3,"")</f>
        <v/>
      </c>
      <c r="L576">
        <f t="shared" ca="1" si="64"/>
        <v>-150</v>
      </c>
      <c r="M576">
        <f t="shared" ca="1" si="65"/>
        <v>0</v>
      </c>
      <c r="N576" t="e">
        <f ca="1">VLOOKUP(M576,Key!J$2:K$101,2,FALSE)</f>
        <v>#N/A</v>
      </c>
      <c r="O576" t="e" cm="1">
        <f t="array" ref="O576">_xlfn.IFS(COUNTIF('Survey Data'!J576:P576,"Yes")&gt;1,4,'Survey Data'!P576="Yes",1,'Survey Data'!L576="Yes",2,'Survey Data'!M576="Yes",3,'Survey Data'!J576="Yes",4,'Survey Data'!K576="Yes",4,'Survey Data'!N576="Yes",4)</f>
        <v>#N/A</v>
      </c>
      <c r="P576" t="e">
        <f t="shared" ca="1" si="66"/>
        <v>#N/A</v>
      </c>
      <c r="Q576">
        <f t="shared" ca="1" si="67"/>
        <v>1</v>
      </c>
      <c r="R576" t="b">
        <f t="shared" ca="1" si="68"/>
        <v>1</v>
      </c>
      <c r="S576" t="str">
        <f t="shared" ca="1" si="69"/>
        <v/>
      </c>
      <c r="T576" t="e">
        <f ca="1">_xlfn.XLOOKUP(P576,'Depression Treatment'!A$2:A$33,'Depression Treatment'!I$2:I$33,0)*S576</f>
        <v>#N/A</v>
      </c>
      <c r="U576">
        <f>IF(LEFT('Survey Data'!I576,8)="Employed",1,0)</f>
        <v>0</v>
      </c>
      <c r="V576" s="33" t="e">
        <f ca="1">S576*(U576*(T576*VLOOKUP(N576,'Depression Treatment'!F$38:I$41,3,FALSE)+(1-T576)*VLOOKUP(N576,'Depression Treatment'!F$38:I$41,4,FALSE))+(1-U576)*(T576*VLOOKUP(N576,'Depression Treatment'!F$43:I$46,3,FALSE)+(1-T576)*VLOOKUP(N576,'Depression Treatment'!F$43:I$46,4,FALSE)))</f>
        <v>#VALUE!</v>
      </c>
      <c r="W576" s="33">
        <f t="shared" ca="1" si="70"/>
        <v>0</v>
      </c>
    </row>
    <row r="577" spans="1:23" x14ac:dyDescent="0.3">
      <c r="A577">
        <f t="shared" si="71"/>
        <v>575</v>
      </c>
      <c r="B577" s="15" t="str">
        <f ca="1">_xlfn.XLOOKUP(OFFSET('Survey Data'!$A$2,A577,0),Key!A$2:A$5,Key!B$2:B$5,"")</f>
        <v/>
      </c>
      <c r="C577" s="15">
        <f ca="1">_xlfn.XLOOKUP(OFFSET('Survey Data'!B$2,$A577,0),Key!$D$2:$D$6,Key!$E$2:$E$6,-25)</f>
        <v>-25</v>
      </c>
      <c r="D577" s="15">
        <f ca="1">_xlfn.XLOOKUP(OFFSET('Survey Data'!C$2,$A577,0),Key!$D$2:$D$6,Key!$E$2:$E$6,-25)</f>
        <v>-25</v>
      </c>
      <c r="E577" s="15">
        <f ca="1">_xlfn.XLOOKUP(OFFSET('Survey Data'!D$2,$A577,0),Key!$D$2:$D$6,Key!$E$2:$E$6,-25)</f>
        <v>-25</v>
      </c>
      <c r="F577" s="15">
        <f ca="1">_xlfn.XLOOKUP(OFFSET('Survey Data'!E$2,$A577,0),Key!$D$2:$D$6,Key!$E$2:$E$6,-25)</f>
        <v>-25</v>
      </c>
      <c r="G577" s="15">
        <f ca="1">_xlfn.XLOOKUP(OFFSET('Survey Data'!F$2,$A577,0),Key!$D$2:$D$6,Key!$E$2:$E$6,-25)</f>
        <v>-25</v>
      </c>
      <c r="H577" s="15">
        <f ca="1">_xlfn.XLOOKUP(OFFSET('Survey Data'!G$2,$A577,0),Key!$D$2:$D$6,Key!$E$2:$E$6,-25)</f>
        <v>-25</v>
      </c>
      <c r="I577" s="15">
        <f ca="1">OFFSET('Survey Data'!$H$2,A577,0)</f>
        <v>0</v>
      </c>
      <c r="J577" s="15" t="str">
        <f ca="1">_xlfn.XLOOKUP(OFFSET('Survey Data'!$R$2,A577,0),Key!$G$2:$G$3,Key!$H$2:$H$3,"")</f>
        <v/>
      </c>
      <c r="L577">
        <f t="shared" ca="1" si="64"/>
        <v>-150</v>
      </c>
      <c r="M577">
        <f t="shared" ca="1" si="65"/>
        <v>0</v>
      </c>
      <c r="N577" t="e">
        <f ca="1">VLOOKUP(M577,Key!J$2:K$101,2,FALSE)</f>
        <v>#N/A</v>
      </c>
      <c r="O577" t="e" cm="1">
        <f t="array" ref="O577">_xlfn.IFS(COUNTIF('Survey Data'!J577:P577,"Yes")&gt;1,4,'Survey Data'!P577="Yes",1,'Survey Data'!L577="Yes",2,'Survey Data'!M577="Yes",3,'Survey Data'!J577="Yes",4,'Survey Data'!K577="Yes",4,'Survey Data'!N577="Yes",4)</f>
        <v>#N/A</v>
      </c>
      <c r="P577" t="e">
        <f t="shared" ca="1" si="66"/>
        <v>#N/A</v>
      </c>
      <c r="Q577">
        <f t="shared" ca="1" si="67"/>
        <v>1</v>
      </c>
      <c r="R577" t="b">
        <f t="shared" ca="1" si="68"/>
        <v>1</v>
      </c>
      <c r="S577" t="str">
        <f t="shared" ca="1" si="69"/>
        <v/>
      </c>
      <c r="T577" t="e">
        <f ca="1">_xlfn.XLOOKUP(P577,'Depression Treatment'!A$2:A$33,'Depression Treatment'!I$2:I$33,0)*S577</f>
        <v>#N/A</v>
      </c>
      <c r="U577">
        <f>IF(LEFT('Survey Data'!I577,8)="Employed",1,0)</f>
        <v>0</v>
      </c>
      <c r="V577" s="33" t="e">
        <f ca="1">S577*(U577*(T577*VLOOKUP(N577,'Depression Treatment'!F$38:I$41,3,FALSE)+(1-T577)*VLOOKUP(N577,'Depression Treatment'!F$38:I$41,4,FALSE))+(1-U577)*(T577*VLOOKUP(N577,'Depression Treatment'!F$43:I$46,3,FALSE)+(1-T577)*VLOOKUP(N577,'Depression Treatment'!F$43:I$46,4,FALSE)))</f>
        <v>#VALUE!</v>
      </c>
      <c r="W577" s="33">
        <f t="shared" ca="1" si="70"/>
        <v>0</v>
      </c>
    </row>
    <row r="578" spans="1:23" x14ac:dyDescent="0.3">
      <c r="A578">
        <f t="shared" si="71"/>
        <v>576</v>
      </c>
      <c r="B578" s="15" t="str">
        <f ca="1">_xlfn.XLOOKUP(OFFSET('Survey Data'!$A$2,A578,0),Key!A$2:A$5,Key!B$2:B$5,"")</f>
        <v/>
      </c>
      <c r="C578" s="15">
        <f ca="1">_xlfn.XLOOKUP(OFFSET('Survey Data'!B$2,$A578,0),Key!$D$2:$D$6,Key!$E$2:$E$6,-25)</f>
        <v>-25</v>
      </c>
      <c r="D578" s="15">
        <f ca="1">_xlfn.XLOOKUP(OFFSET('Survey Data'!C$2,$A578,0),Key!$D$2:$D$6,Key!$E$2:$E$6,-25)</f>
        <v>-25</v>
      </c>
      <c r="E578" s="15">
        <f ca="1">_xlfn.XLOOKUP(OFFSET('Survey Data'!D$2,$A578,0),Key!$D$2:$D$6,Key!$E$2:$E$6,-25)</f>
        <v>-25</v>
      </c>
      <c r="F578" s="15">
        <f ca="1">_xlfn.XLOOKUP(OFFSET('Survey Data'!E$2,$A578,0),Key!$D$2:$D$6,Key!$E$2:$E$6,-25)</f>
        <v>-25</v>
      </c>
      <c r="G578" s="15">
        <f ca="1">_xlfn.XLOOKUP(OFFSET('Survey Data'!F$2,$A578,0),Key!$D$2:$D$6,Key!$E$2:$E$6,-25)</f>
        <v>-25</v>
      </c>
      <c r="H578" s="15">
        <f ca="1">_xlfn.XLOOKUP(OFFSET('Survey Data'!G$2,$A578,0),Key!$D$2:$D$6,Key!$E$2:$E$6,-25)</f>
        <v>-25</v>
      </c>
      <c r="I578" s="15">
        <f ca="1">OFFSET('Survey Data'!$H$2,A578,0)</f>
        <v>0</v>
      </c>
      <c r="J578" s="15" t="str">
        <f ca="1">_xlfn.XLOOKUP(OFFSET('Survey Data'!$R$2,A578,0),Key!$G$2:$G$3,Key!$H$2:$H$3,"")</f>
        <v/>
      </c>
      <c r="L578">
        <f t="shared" ca="1" si="64"/>
        <v>-150</v>
      </c>
      <c r="M578">
        <f t="shared" ca="1" si="65"/>
        <v>0</v>
      </c>
      <c r="N578" t="e">
        <f ca="1">VLOOKUP(M578,Key!J$2:K$101,2,FALSE)</f>
        <v>#N/A</v>
      </c>
      <c r="O578" t="e" cm="1">
        <f t="array" ref="O578">_xlfn.IFS(COUNTIF('Survey Data'!J578:P578,"Yes")&gt;1,4,'Survey Data'!P578="Yes",1,'Survey Data'!L578="Yes",2,'Survey Data'!M578="Yes",3,'Survey Data'!J578="Yes",4,'Survey Data'!K578="Yes",4,'Survey Data'!N578="Yes",4)</f>
        <v>#N/A</v>
      </c>
      <c r="P578" t="e">
        <f t="shared" ca="1" si="66"/>
        <v>#N/A</v>
      </c>
      <c r="Q578">
        <f t="shared" ca="1" si="67"/>
        <v>1</v>
      </c>
      <c r="R578" t="b">
        <f t="shared" ca="1" si="68"/>
        <v>1</v>
      </c>
      <c r="S578" t="str">
        <f t="shared" ca="1" si="69"/>
        <v/>
      </c>
      <c r="T578" t="e">
        <f ca="1">_xlfn.XLOOKUP(P578,'Depression Treatment'!A$2:A$33,'Depression Treatment'!I$2:I$33,0)*S578</f>
        <v>#N/A</v>
      </c>
      <c r="U578">
        <f>IF(LEFT('Survey Data'!I578,8)="Employed",1,0)</f>
        <v>0</v>
      </c>
      <c r="V578" s="33" t="e">
        <f ca="1">S578*(U578*(T578*VLOOKUP(N578,'Depression Treatment'!F$38:I$41,3,FALSE)+(1-T578)*VLOOKUP(N578,'Depression Treatment'!F$38:I$41,4,FALSE))+(1-U578)*(T578*VLOOKUP(N578,'Depression Treatment'!F$43:I$46,3,FALSE)+(1-T578)*VLOOKUP(N578,'Depression Treatment'!F$43:I$46,4,FALSE)))</f>
        <v>#VALUE!</v>
      </c>
      <c r="W578" s="33">
        <f t="shared" ca="1" si="70"/>
        <v>0</v>
      </c>
    </row>
    <row r="579" spans="1:23" x14ac:dyDescent="0.3">
      <c r="A579">
        <f t="shared" si="71"/>
        <v>577</v>
      </c>
      <c r="B579" s="15" t="str">
        <f ca="1">_xlfn.XLOOKUP(OFFSET('Survey Data'!$A$2,A579,0),Key!A$2:A$5,Key!B$2:B$5,"")</f>
        <v/>
      </c>
      <c r="C579" s="15">
        <f ca="1">_xlfn.XLOOKUP(OFFSET('Survey Data'!B$2,$A579,0),Key!$D$2:$D$6,Key!$E$2:$E$6,-25)</f>
        <v>-25</v>
      </c>
      <c r="D579" s="15">
        <f ca="1">_xlfn.XLOOKUP(OFFSET('Survey Data'!C$2,$A579,0),Key!$D$2:$D$6,Key!$E$2:$E$6,-25)</f>
        <v>-25</v>
      </c>
      <c r="E579" s="15">
        <f ca="1">_xlfn.XLOOKUP(OFFSET('Survey Data'!D$2,$A579,0),Key!$D$2:$D$6,Key!$E$2:$E$6,-25)</f>
        <v>-25</v>
      </c>
      <c r="F579" s="15">
        <f ca="1">_xlfn.XLOOKUP(OFFSET('Survey Data'!E$2,$A579,0),Key!$D$2:$D$6,Key!$E$2:$E$6,-25)</f>
        <v>-25</v>
      </c>
      <c r="G579" s="15">
        <f ca="1">_xlfn.XLOOKUP(OFFSET('Survey Data'!F$2,$A579,0),Key!$D$2:$D$6,Key!$E$2:$E$6,-25)</f>
        <v>-25</v>
      </c>
      <c r="H579" s="15">
        <f ca="1">_xlfn.XLOOKUP(OFFSET('Survey Data'!G$2,$A579,0),Key!$D$2:$D$6,Key!$E$2:$E$6,-25)</f>
        <v>-25</v>
      </c>
      <c r="I579" s="15">
        <f ca="1">OFFSET('Survey Data'!$H$2,A579,0)</f>
        <v>0</v>
      </c>
      <c r="J579" s="15" t="str">
        <f ca="1">_xlfn.XLOOKUP(OFFSET('Survey Data'!$R$2,A579,0),Key!$G$2:$G$3,Key!$H$2:$H$3,"")</f>
        <v/>
      </c>
      <c r="L579">
        <f t="shared" ca="1" si="64"/>
        <v>-150</v>
      </c>
      <c r="M579">
        <f t="shared" ca="1" si="65"/>
        <v>0</v>
      </c>
      <c r="N579" t="e">
        <f ca="1">VLOOKUP(M579,Key!J$2:K$101,2,FALSE)</f>
        <v>#N/A</v>
      </c>
      <c r="O579" t="e" cm="1">
        <f t="array" ref="O579">_xlfn.IFS(COUNTIF('Survey Data'!J579:P579,"Yes")&gt;1,4,'Survey Data'!P579="Yes",1,'Survey Data'!L579="Yes",2,'Survey Data'!M579="Yes",3,'Survey Data'!J579="Yes",4,'Survey Data'!K579="Yes",4,'Survey Data'!N579="Yes",4)</f>
        <v>#N/A</v>
      </c>
      <c r="P579" t="e">
        <f t="shared" ca="1" si="66"/>
        <v>#N/A</v>
      </c>
      <c r="Q579">
        <f t="shared" ca="1" si="67"/>
        <v>1</v>
      </c>
      <c r="R579" t="b">
        <f t="shared" ca="1" si="68"/>
        <v>1</v>
      </c>
      <c r="S579" t="str">
        <f t="shared" ca="1" si="69"/>
        <v/>
      </c>
      <c r="T579" t="e">
        <f ca="1">_xlfn.XLOOKUP(P579,'Depression Treatment'!A$2:A$33,'Depression Treatment'!I$2:I$33,0)*S579</f>
        <v>#N/A</v>
      </c>
      <c r="U579">
        <f>IF(LEFT('Survey Data'!I579,8)="Employed",1,0)</f>
        <v>0</v>
      </c>
      <c r="V579" s="33" t="e">
        <f ca="1">S579*(U579*(T579*VLOOKUP(N579,'Depression Treatment'!F$38:I$41,3,FALSE)+(1-T579)*VLOOKUP(N579,'Depression Treatment'!F$38:I$41,4,FALSE))+(1-U579)*(T579*VLOOKUP(N579,'Depression Treatment'!F$43:I$46,3,FALSE)+(1-T579)*VLOOKUP(N579,'Depression Treatment'!F$43:I$46,4,FALSE)))</f>
        <v>#VALUE!</v>
      </c>
      <c r="W579" s="33">
        <f t="shared" ca="1" si="70"/>
        <v>0</v>
      </c>
    </row>
    <row r="580" spans="1:23" x14ac:dyDescent="0.3">
      <c r="A580">
        <f t="shared" si="71"/>
        <v>578</v>
      </c>
      <c r="B580" s="15" t="str">
        <f ca="1">_xlfn.XLOOKUP(OFFSET('Survey Data'!$A$2,A580,0),Key!A$2:A$5,Key!B$2:B$5,"")</f>
        <v/>
      </c>
      <c r="C580" s="15">
        <f ca="1">_xlfn.XLOOKUP(OFFSET('Survey Data'!B$2,$A580,0),Key!$D$2:$D$6,Key!$E$2:$E$6,-25)</f>
        <v>-25</v>
      </c>
      <c r="D580" s="15">
        <f ca="1">_xlfn.XLOOKUP(OFFSET('Survey Data'!C$2,$A580,0),Key!$D$2:$D$6,Key!$E$2:$E$6,-25)</f>
        <v>-25</v>
      </c>
      <c r="E580" s="15">
        <f ca="1">_xlfn.XLOOKUP(OFFSET('Survey Data'!D$2,$A580,0),Key!$D$2:$D$6,Key!$E$2:$E$6,-25)</f>
        <v>-25</v>
      </c>
      <c r="F580" s="15">
        <f ca="1">_xlfn.XLOOKUP(OFFSET('Survey Data'!E$2,$A580,0),Key!$D$2:$D$6,Key!$E$2:$E$6,-25)</f>
        <v>-25</v>
      </c>
      <c r="G580" s="15">
        <f ca="1">_xlfn.XLOOKUP(OFFSET('Survey Data'!F$2,$A580,0),Key!$D$2:$D$6,Key!$E$2:$E$6,-25)</f>
        <v>-25</v>
      </c>
      <c r="H580" s="15">
        <f ca="1">_xlfn.XLOOKUP(OFFSET('Survey Data'!G$2,$A580,0),Key!$D$2:$D$6,Key!$E$2:$E$6,-25)</f>
        <v>-25</v>
      </c>
      <c r="I580" s="15">
        <f ca="1">OFFSET('Survey Data'!$H$2,A580,0)</f>
        <v>0</v>
      </c>
      <c r="J580" s="15" t="str">
        <f ca="1">_xlfn.XLOOKUP(OFFSET('Survey Data'!$R$2,A580,0),Key!$G$2:$G$3,Key!$H$2:$H$3,"")</f>
        <v/>
      </c>
      <c r="L580">
        <f t="shared" ref="L580:L643" ca="1" si="72">SUM(C580:H580)</f>
        <v>-150</v>
      </c>
      <c r="M580">
        <f t="shared" ref="M580:M643" ca="1" si="73">IF(OR(I580="",I580="."),0,I580)</f>
        <v>0</v>
      </c>
      <c r="N580" t="e">
        <f ca="1">VLOOKUP(M580,Key!J$2:K$101,2,FALSE)</f>
        <v>#N/A</v>
      </c>
      <c r="O580" t="e" cm="1">
        <f t="array" ref="O580">_xlfn.IFS(COUNTIF('Survey Data'!J580:P580,"Yes")&gt;1,4,'Survey Data'!P580="Yes",1,'Survey Data'!L580="Yes",2,'Survey Data'!M580="Yes",3,'Survey Data'!J580="Yes",4,'Survey Data'!K580="Yes",4,'Survey Data'!N580="Yes",4)</f>
        <v>#N/A</v>
      </c>
      <c r="P580" t="e">
        <f t="shared" ref="P580:P643" ca="1" si="74">_xlfn.NUMBERVALUE(CONCATENATE(Q580,N580,O580))</f>
        <v>#N/A</v>
      </c>
      <c r="Q580">
        <f t="shared" ref="Q580:Q643" ca="1" si="75">IF(J580="",1,J580)</f>
        <v>1</v>
      </c>
      <c r="R580" t="b">
        <f t="shared" ref="R580:R643" ca="1" si="76">OR(B580="",B580=".",L580&lt;0,L580&gt;24,M580&lt;18,M580&gt;117,_xlfn.IFNA(O580,0)&lt;1)</f>
        <v>1</v>
      </c>
      <c r="S580" t="str">
        <f t="shared" ref="S580:S643" ca="1" si="77">IF(NOT(R580),IF(L580&gt;8,1,0),"")</f>
        <v/>
      </c>
      <c r="T580" t="e">
        <f ca="1">_xlfn.XLOOKUP(P580,'Depression Treatment'!A$2:A$33,'Depression Treatment'!I$2:I$33,0)*S580</f>
        <v>#N/A</v>
      </c>
      <c r="U580">
        <f>IF(LEFT('Survey Data'!I580,8)="Employed",1,0)</f>
        <v>0</v>
      </c>
      <c r="V580" s="33" t="e">
        <f ca="1">S580*(U580*(T580*VLOOKUP(N580,'Depression Treatment'!F$38:I$41,3,FALSE)+(1-T580)*VLOOKUP(N580,'Depression Treatment'!F$38:I$41,4,FALSE))+(1-U580)*(T580*VLOOKUP(N580,'Depression Treatment'!F$43:I$46,3,FALSE)+(1-T580)*VLOOKUP(N580,'Depression Treatment'!F$43:I$46,4,FALSE)))</f>
        <v>#VALUE!</v>
      </c>
      <c r="W580" s="33">
        <f t="shared" ref="W580:W643" ca="1" si="78">IF(R580,0,IF(ISNUMBER(V580),V580,0))</f>
        <v>0</v>
      </c>
    </row>
    <row r="581" spans="1:23" x14ac:dyDescent="0.3">
      <c r="A581">
        <f t="shared" ref="A581:A644" si="79">A580+1</f>
        <v>579</v>
      </c>
      <c r="B581" s="15" t="str">
        <f ca="1">_xlfn.XLOOKUP(OFFSET('Survey Data'!$A$2,A581,0),Key!A$2:A$5,Key!B$2:B$5,"")</f>
        <v/>
      </c>
      <c r="C581" s="15">
        <f ca="1">_xlfn.XLOOKUP(OFFSET('Survey Data'!B$2,$A581,0),Key!$D$2:$D$6,Key!$E$2:$E$6,-25)</f>
        <v>-25</v>
      </c>
      <c r="D581" s="15">
        <f ca="1">_xlfn.XLOOKUP(OFFSET('Survey Data'!C$2,$A581,0),Key!$D$2:$D$6,Key!$E$2:$E$6,-25)</f>
        <v>-25</v>
      </c>
      <c r="E581" s="15">
        <f ca="1">_xlfn.XLOOKUP(OFFSET('Survey Data'!D$2,$A581,0),Key!$D$2:$D$6,Key!$E$2:$E$6,-25)</f>
        <v>-25</v>
      </c>
      <c r="F581" s="15">
        <f ca="1">_xlfn.XLOOKUP(OFFSET('Survey Data'!E$2,$A581,0),Key!$D$2:$D$6,Key!$E$2:$E$6,-25)</f>
        <v>-25</v>
      </c>
      <c r="G581" s="15">
        <f ca="1">_xlfn.XLOOKUP(OFFSET('Survey Data'!F$2,$A581,0),Key!$D$2:$D$6,Key!$E$2:$E$6,-25)</f>
        <v>-25</v>
      </c>
      <c r="H581" s="15">
        <f ca="1">_xlfn.XLOOKUP(OFFSET('Survey Data'!G$2,$A581,0),Key!$D$2:$D$6,Key!$E$2:$E$6,-25)</f>
        <v>-25</v>
      </c>
      <c r="I581" s="15">
        <f ca="1">OFFSET('Survey Data'!$H$2,A581,0)</f>
        <v>0</v>
      </c>
      <c r="J581" s="15" t="str">
        <f ca="1">_xlfn.XLOOKUP(OFFSET('Survey Data'!$R$2,A581,0),Key!$G$2:$G$3,Key!$H$2:$H$3,"")</f>
        <v/>
      </c>
      <c r="L581">
        <f t="shared" ca="1" si="72"/>
        <v>-150</v>
      </c>
      <c r="M581">
        <f t="shared" ca="1" si="73"/>
        <v>0</v>
      </c>
      <c r="N581" t="e">
        <f ca="1">VLOOKUP(M581,Key!J$2:K$101,2,FALSE)</f>
        <v>#N/A</v>
      </c>
      <c r="O581" t="e" cm="1">
        <f t="array" ref="O581">_xlfn.IFS(COUNTIF('Survey Data'!J581:P581,"Yes")&gt;1,4,'Survey Data'!P581="Yes",1,'Survey Data'!L581="Yes",2,'Survey Data'!M581="Yes",3,'Survey Data'!J581="Yes",4,'Survey Data'!K581="Yes",4,'Survey Data'!N581="Yes",4)</f>
        <v>#N/A</v>
      </c>
      <c r="P581" t="e">
        <f t="shared" ca="1" si="74"/>
        <v>#N/A</v>
      </c>
      <c r="Q581">
        <f t="shared" ca="1" si="75"/>
        <v>1</v>
      </c>
      <c r="R581" t="b">
        <f t="shared" ca="1" si="76"/>
        <v>1</v>
      </c>
      <c r="S581" t="str">
        <f t="shared" ca="1" si="77"/>
        <v/>
      </c>
      <c r="T581" t="e">
        <f ca="1">_xlfn.XLOOKUP(P581,'Depression Treatment'!A$2:A$33,'Depression Treatment'!I$2:I$33,0)*S581</f>
        <v>#N/A</v>
      </c>
      <c r="U581">
        <f>IF(LEFT('Survey Data'!I581,8)="Employed",1,0)</f>
        <v>0</v>
      </c>
      <c r="V581" s="33" t="e">
        <f ca="1">S581*(U581*(T581*VLOOKUP(N581,'Depression Treatment'!F$38:I$41,3,FALSE)+(1-T581)*VLOOKUP(N581,'Depression Treatment'!F$38:I$41,4,FALSE))+(1-U581)*(T581*VLOOKUP(N581,'Depression Treatment'!F$43:I$46,3,FALSE)+(1-T581)*VLOOKUP(N581,'Depression Treatment'!F$43:I$46,4,FALSE)))</f>
        <v>#VALUE!</v>
      </c>
      <c r="W581" s="33">
        <f t="shared" ca="1" si="78"/>
        <v>0</v>
      </c>
    </row>
    <row r="582" spans="1:23" x14ac:dyDescent="0.3">
      <c r="A582">
        <f t="shared" si="79"/>
        <v>580</v>
      </c>
      <c r="B582" s="15" t="str">
        <f ca="1">_xlfn.XLOOKUP(OFFSET('Survey Data'!$A$2,A582,0),Key!A$2:A$5,Key!B$2:B$5,"")</f>
        <v/>
      </c>
      <c r="C582" s="15">
        <f ca="1">_xlfn.XLOOKUP(OFFSET('Survey Data'!B$2,$A582,0),Key!$D$2:$D$6,Key!$E$2:$E$6,-25)</f>
        <v>-25</v>
      </c>
      <c r="D582" s="15">
        <f ca="1">_xlfn.XLOOKUP(OFFSET('Survey Data'!C$2,$A582,0),Key!$D$2:$D$6,Key!$E$2:$E$6,-25)</f>
        <v>-25</v>
      </c>
      <c r="E582" s="15">
        <f ca="1">_xlfn.XLOOKUP(OFFSET('Survey Data'!D$2,$A582,0),Key!$D$2:$D$6,Key!$E$2:$E$6,-25)</f>
        <v>-25</v>
      </c>
      <c r="F582" s="15">
        <f ca="1">_xlfn.XLOOKUP(OFFSET('Survey Data'!E$2,$A582,0),Key!$D$2:$D$6,Key!$E$2:$E$6,-25)</f>
        <v>-25</v>
      </c>
      <c r="G582" s="15">
        <f ca="1">_xlfn.XLOOKUP(OFFSET('Survey Data'!F$2,$A582,0),Key!$D$2:$D$6,Key!$E$2:$E$6,-25)</f>
        <v>-25</v>
      </c>
      <c r="H582" s="15">
        <f ca="1">_xlfn.XLOOKUP(OFFSET('Survey Data'!G$2,$A582,0),Key!$D$2:$D$6,Key!$E$2:$E$6,-25)</f>
        <v>-25</v>
      </c>
      <c r="I582" s="15">
        <f ca="1">OFFSET('Survey Data'!$H$2,A582,0)</f>
        <v>0</v>
      </c>
      <c r="J582" s="15" t="str">
        <f ca="1">_xlfn.XLOOKUP(OFFSET('Survey Data'!$R$2,A582,0),Key!$G$2:$G$3,Key!$H$2:$H$3,"")</f>
        <v/>
      </c>
      <c r="L582">
        <f t="shared" ca="1" si="72"/>
        <v>-150</v>
      </c>
      <c r="M582">
        <f t="shared" ca="1" si="73"/>
        <v>0</v>
      </c>
      <c r="N582" t="e">
        <f ca="1">VLOOKUP(M582,Key!J$2:K$101,2,FALSE)</f>
        <v>#N/A</v>
      </c>
      <c r="O582" t="e" cm="1">
        <f t="array" ref="O582">_xlfn.IFS(COUNTIF('Survey Data'!J582:P582,"Yes")&gt;1,4,'Survey Data'!P582="Yes",1,'Survey Data'!L582="Yes",2,'Survey Data'!M582="Yes",3,'Survey Data'!J582="Yes",4,'Survey Data'!K582="Yes",4,'Survey Data'!N582="Yes",4)</f>
        <v>#N/A</v>
      </c>
      <c r="P582" t="e">
        <f t="shared" ca="1" si="74"/>
        <v>#N/A</v>
      </c>
      <c r="Q582">
        <f t="shared" ca="1" si="75"/>
        <v>1</v>
      </c>
      <c r="R582" t="b">
        <f t="shared" ca="1" si="76"/>
        <v>1</v>
      </c>
      <c r="S582" t="str">
        <f t="shared" ca="1" si="77"/>
        <v/>
      </c>
      <c r="T582" t="e">
        <f ca="1">_xlfn.XLOOKUP(P582,'Depression Treatment'!A$2:A$33,'Depression Treatment'!I$2:I$33,0)*S582</f>
        <v>#N/A</v>
      </c>
      <c r="U582">
        <f>IF(LEFT('Survey Data'!I582,8)="Employed",1,0)</f>
        <v>0</v>
      </c>
      <c r="V582" s="33" t="e">
        <f ca="1">S582*(U582*(T582*VLOOKUP(N582,'Depression Treatment'!F$38:I$41,3,FALSE)+(1-T582)*VLOOKUP(N582,'Depression Treatment'!F$38:I$41,4,FALSE))+(1-U582)*(T582*VLOOKUP(N582,'Depression Treatment'!F$43:I$46,3,FALSE)+(1-T582)*VLOOKUP(N582,'Depression Treatment'!F$43:I$46,4,FALSE)))</f>
        <v>#VALUE!</v>
      </c>
      <c r="W582" s="33">
        <f t="shared" ca="1" si="78"/>
        <v>0</v>
      </c>
    </row>
    <row r="583" spans="1:23" x14ac:dyDescent="0.3">
      <c r="A583">
        <f t="shared" si="79"/>
        <v>581</v>
      </c>
      <c r="B583" s="15" t="str">
        <f ca="1">_xlfn.XLOOKUP(OFFSET('Survey Data'!$A$2,A583,0),Key!A$2:A$5,Key!B$2:B$5,"")</f>
        <v/>
      </c>
      <c r="C583" s="15">
        <f ca="1">_xlfn.XLOOKUP(OFFSET('Survey Data'!B$2,$A583,0),Key!$D$2:$D$6,Key!$E$2:$E$6,-25)</f>
        <v>-25</v>
      </c>
      <c r="D583" s="15">
        <f ca="1">_xlfn.XLOOKUP(OFFSET('Survey Data'!C$2,$A583,0),Key!$D$2:$D$6,Key!$E$2:$E$6,-25)</f>
        <v>-25</v>
      </c>
      <c r="E583" s="15">
        <f ca="1">_xlfn.XLOOKUP(OFFSET('Survey Data'!D$2,$A583,0),Key!$D$2:$D$6,Key!$E$2:$E$6,-25)</f>
        <v>-25</v>
      </c>
      <c r="F583" s="15">
        <f ca="1">_xlfn.XLOOKUP(OFFSET('Survey Data'!E$2,$A583,0),Key!$D$2:$D$6,Key!$E$2:$E$6,-25)</f>
        <v>-25</v>
      </c>
      <c r="G583" s="15">
        <f ca="1">_xlfn.XLOOKUP(OFFSET('Survey Data'!F$2,$A583,0),Key!$D$2:$D$6,Key!$E$2:$E$6,-25)</f>
        <v>-25</v>
      </c>
      <c r="H583" s="15">
        <f ca="1">_xlfn.XLOOKUP(OFFSET('Survey Data'!G$2,$A583,0),Key!$D$2:$D$6,Key!$E$2:$E$6,-25)</f>
        <v>-25</v>
      </c>
      <c r="I583" s="15">
        <f ca="1">OFFSET('Survey Data'!$H$2,A583,0)</f>
        <v>0</v>
      </c>
      <c r="J583" s="15" t="str">
        <f ca="1">_xlfn.XLOOKUP(OFFSET('Survey Data'!$R$2,A583,0),Key!$G$2:$G$3,Key!$H$2:$H$3,"")</f>
        <v/>
      </c>
      <c r="L583">
        <f t="shared" ca="1" si="72"/>
        <v>-150</v>
      </c>
      <c r="M583">
        <f t="shared" ca="1" si="73"/>
        <v>0</v>
      </c>
      <c r="N583" t="e">
        <f ca="1">VLOOKUP(M583,Key!J$2:K$101,2,FALSE)</f>
        <v>#N/A</v>
      </c>
      <c r="O583" t="e" cm="1">
        <f t="array" ref="O583">_xlfn.IFS(COUNTIF('Survey Data'!J583:P583,"Yes")&gt;1,4,'Survey Data'!P583="Yes",1,'Survey Data'!L583="Yes",2,'Survey Data'!M583="Yes",3,'Survey Data'!J583="Yes",4,'Survey Data'!K583="Yes",4,'Survey Data'!N583="Yes",4)</f>
        <v>#N/A</v>
      </c>
      <c r="P583" t="e">
        <f t="shared" ca="1" si="74"/>
        <v>#N/A</v>
      </c>
      <c r="Q583">
        <f t="shared" ca="1" si="75"/>
        <v>1</v>
      </c>
      <c r="R583" t="b">
        <f t="shared" ca="1" si="76"/>
        <v>1</v>
      </c>
      <c r="S583" t="str">
        <f t="shared" ca="1" si="77"/>
        <v/>
      </c>
      <c r="T583" t="e">
        <f ca="1">_xlfn.XLOOKUP(P583,'Depression Treatment'!A$2:A$33,'Depression Treatment'!I$2:I$33,0)*S583</f>
        <v>#N/A</v>
      </c>
      <c r="U583">
        <f>IF(LEFT('Survey Data'!I583,8)="Employed",1,0)</f>
        <v>0</v>
      </c>
      <c r="V583" s="33" t="e">
        <f ca="1">S583*(U583*(T583*VLOOKUP(N583,'Depression Treatment'!F$38:I$41,3,FALSE)+(1-T583)*VLOOKUP(N583,'Depression Treatment'!F$38:I$41,4,FALSE))+(1-U583)*(T583*VLOOKUP(N583,'Depression Treatment'!F$43:I$46,3,FALSE)+(1-T583)*VLOOKUP(N583,'Depression Treatment'!F$43:I$46,4,FALSE)))</f>
        <v>#VALUE!</v>
      </c>
      <c r="W583" s="33">
        <f t="shared" ca="1" si="78"/>
        <v>0</v>
      </c>
    </row>
    <row r="584" spans="1:23" x14ac:dyDescent="0.3">
      <c r="A584">
        <f t="shared" si="79"/>
        <v>582</v>
      </c>
      <c r="B584" s="15" t="str">
        <f ca="1">_xlfn.XLOOKUP(OFFSET('Survey Data'!$A$2,A584,0),Key!A$2:A$5,Key!B$2:B$5,"")</f>
        <v/>
      </c>
      <c r="C584" s="15">
        <f ca="1">_xlfn.XLOOKUP(OFFSET('Survey Data'!B$2,$A584,0),Key!$D$2:$D$6,Key!$E$2:$E$6,-25)</f>
        <v>-25</v>
      </c>
      <c r="D584" s="15">
        <f ca="1">_xlfn.XLOOKUP(OFFSET('Survey Data'!C$2,$A584,0),Key!$D$2:$D$6,Key!$E$2:$E$6,-25)</f>
        <v>-25</v>
      </c>
      <c r="E584" s="15">
        <f ca="1">_xlfn.XLOOKUP(OFFSET('Survey Data'!D$2,$A584,0),Key!$D$2:$D$6,Key!$E$2:$E$6,-25)</f>
        <v>-25</v>
      </c>
      <c r="F584" s="15">
        <f ca="1">_xlfn.XLOOKUP(OFFSET('Survey Data'!E$2,$A584,0),Key!$D$2:$D$6,Key!$E$2:$E$6,-25)</f>
        <v>-25</v>
      </c>
      <c r="G584" s="15">
        <f ca="1">_xlfn.XLOOKUP(OFFSET('Survey Data'!F$2,$A584,0),Key!$D$2:$D$6,Key!$E$2:$E$6,-25)</f>
        <v>-25</v>
      </c>
      <c r="H584" s="15">
        <f ca="1">_xlfn.XLOOKUP(OFFSET('Survey Data'!G$2,$A584,0),Key!$D$2:$D$6,Key!$E$2:$E$6,-25)</f>
        <v>-25</v>
      </c>
      <c r="I584" s="15">
        <f ca="1">OFFSET('Survey Data'!$H$2,A584,0)</f>
        <v>0</v>
      </c>
      <c r="J584" s="15" t="str">
        <f ca="1">_xlfn.XLOOKUP(OFFSET('Survey Data'!$R$2,A584,0),Key!$G$2:$G$3,Key!$H$2:$H$3,"")</f>
        <v/>
      </c>
      <c r="L584">
        <f t="shared" ca="1" si="72"/>
        <v>-150</v>
      </c>
      <c r="M584">
        <f t="shared" ca="1" si="73"/>
        <v>0</v>
      </c>
      <c r="N584" t="e">
        <f ca="1">VLOOKUP(M584,Key!J$2:K$101,2,FALSE)</f>
        <v>#N/A</v>
      </c>
      <c r="O584" t="e" cm="1">
        <f t="array" ref="O584">_xlfn.IFS(COUNTIF('Survey Data'!J584:P584,"Yes")&gt;1,4,'Survey Data'!P584="Yes",1,'Survey Data'!L584="Yes",2,'Survey Data'!M584="Yes",3,'Survey Data'!J584="Yes",4,'Survey Data'!K584="Yes",4,'Survey Data'!N584="Yes",4)</f>
        <v>#N/A</v>
      </c>
      <c r="P584" t="e">
        <f t="shared" ca="1" si="74"/>
        <v>#N/A</v>
      </c>
      <c r="Q584">
        <f t="shared" ca="1" si="75"/>
        <v>1</v>
      </c>
      <c r="R584" t="b">
        <f t="shared" ca="1" si="76"/>
        <v>1</v>
      </c>
      <c r="S584" t="str">
        <f t="shared" ca="1" si="77"/>
        <v/>
      </c>
      <c r="T584" t="e">
        <f ca="1">_xlfn.XLOOKUP(P584,'Depression Treatment'!A$2:A$33,'Depression Treatment'!I$2:I$33,0)*S584</f>
        <v>#N/A</v>
      </c>
      <c r="U584">
        <f>IF(LEFT('Survey Data'!I584,8)="Employed",1,0)</f>
        <v>0</v>
      </c>
      <c r="V584" s="33" t="e">
        <f ca="1">S584*(U584*(T584*VLOOKUP(N584,'Depression Treatment'!F$38:I$41,3,FALSE)+(1-T584)*VLOOKUP(N584,'Depression Treatment'!F$38:I$41,4,FALSE))+(1-U584)*(T584*VLOOKUP(N584,'Depression Treatment'!F$43:I$46,3,FALSE)+(1-T584)*VLOOKUP(N584,'Depression Treatment'!F$43:I$46,4,FALSE)))</f>
        <v>#VALUE!</v>
      </c>
      <c r="W584" s="33">
        <f t="shared" ca="1" si="78"/>
        <v>0</v>
      </c>
    </row>
    <row r="585" spans="1:23" x14ac:dyDescent="0.3">
      <c r="A585">
        <f t="shared" si="79"/>
        <v>583</v>
      </c>
      <c r="B585" s="15" t="str">
        <f ca="1">_xlfn.XLOOKUP(OFFSET('Survey Data'!$A$2,A585,0),Key!A$2:A$5,Key!B$2:B$5,"")</f>
        <v/>
      </c>
      <c r="C585" s="15">
        <f ca="1">_xlfn.XLOOKUP(OFFSET('Survey Data'!B$2,$A585,0),Key!$D$2:$D$6,Key!$E$2:$E$6,-25)</f>
        <v>-25</v>
      </c>
      <c r="D585" s="15">
        <f ca="1">_xlfn.XLOOKUP(OFFSET('Survey Data'!C$2,$A585,0),Key!$D$2:$D$6,Key!$E$2:$E$6,-25)</f>
        <v>-25</v>
      </c>
      <c r="E585" s="15">
        <f ca="1">_xlfn.XLOOKUP(OFFSET('Survey Data'!D$2,$A585,0),Key!$D$2:$D$6,Key!$E$2:$E$6,-25)</f>
        <v>-25</v>
      </c>
      <c r="F585" s="15">
        <f ca="1">_xlfn.XLOOKUP(OFFSET('Survey Data'!E$2,$A585,0),Key!$D$2:$D$6,Key!$E$2:$E$6,-25)</f>
        <v>-25</v>
      </c>
      <c r="G585" s="15">
        <f ca="1">_xlfn.XLOOKUP(OFFSET('Survey Data'!F$2,$A585,0),Key!$D$2:$D$6,Key!$E$2:$E$6,-25)</f>
        <v>-25</v>
      </c>
      <c r="H585" s="15">
        <f ca="1">_xlfn.XLOOKUP(OFFSET('Survey Data'!G$2,$A585,0),Key!$D$2:$D$6,Key!$E$2:$E$6,-25)</f>
        <v>-25</v>
      </c>
      <c r="I585" s="15">
        <f ca="1">OFFSET('Survey Data'!$H$2,A585,0)</f>
        <v>0</v>
      </c>
      <c r="J585" s="15" t="str">
        <f ca="1">_xlfn.XLOOKUP(OFFSET('Survey Data'!$R$2,A585,0),Key!$G$2:$G$3,Key!$H$2:$H$3,"")</f>
        <v/>
      </c>
      <c r="L585">
        <f t="shared" ca="1" si="72"/>
        <v>-150</v>
      </c>
      <c r="M585">
        <f t="shared" ca="1" si="73"/>
        <v>0</v>
      </c>
      <c r="N585" t="e">
        <f ca="1">VLOOKUP(M585,Key!J$2:K$101,2,FALSE)</f>
        <v>#N/A</v>
      </c>
      <c r="O585" t="e" cm="1">
        <f t="array" ref="O585">_xlfn.IFS(COUNTIF('Survey Data'!J585:P585,"Yes")&gt;1,4,'Survey Data'!P585="Yes",1,'Survey Data'!L585="Yes",2,'Survey Data'!M585="Yes",3,'Survey Data'!J585="Yes",4,'Survey Data'!K585="Yes",4,'Survey Data'!N585="Yes",4)</f>
        <v>#N/A</v>
      </c>
      <c r="P585" t="e">
        <f t="shared" ca="1" si="74"/>
        <v>#N/A</v>
      </c>
      <c r="Q585">
        <f t="shared" ca="1" si="75"/>
        <v>1</v>
      </c>
      <c r="R585" t="b">
        <f t="shared" ca="1" si="76"/>
        <v>1</v>
      </c>
      <c r="S585" t="str">
        <f t="shared" ca="1" si="77"/>
        <v/>
      </c>
      <c r="T585" t="e">
        <f ca="1">_xlfn.XLOOKUP(P585,'Depression Treatment'!A$2:A$33,'Depression Treatment'!I$2:I$33,0)*S585</f>
        <v>#N/A</v>
      </c>
      <c r="U585">
        <f>IF(LEFT('Survey Data'!I585,8)="Employed",1,0)</f>
        <v>0</v>
      </c>
      <c r="V585" s="33" t="e">
        <f ca="1">S585*(U585*(T585*VLOOKUP(N585,'Depression Treatment'!F$38:I$41,3,FALSE)+(1-T585)*VLOOKUP(N585,'Depression Treatment'!F$38:I$41,4,FALSE))+(1-U585)*(T585*VLOOKUP(N585,'Depression Treatment'!F$43:I$46,3,FALSE)+(1-T585)*VLOOKUP(N585,'Depression Treatment'!F$43:I$46,4,FALSE)))</f>
        <v>#VALUE!</v>
      </c>
      <c r="W585" s="33">
        <f t="shared" ca="1" si="78"/>
        <v>0</v>
      </c>
    </row>
    <row r="586" spans="1:23" x14ac:dyDescent="0.3">
      <c r="A586">
        <f t="shared" si="79"/>
        <v>584</v>
      </c>
      <c r="B586" s="15" t="str">
        <f ca="1">_xlfn.XLOOKUP(OFFSET('Survey Data'!$A$2,A586,0),Key!A$2:A$5,Key!B$2:B$5,"")</f>
        <v/>
      </c>
      <c r="C586" s="15">
        <f ca="1">_xlfn.XLOOKUP(OFFSET('Survey Data'!B$2,$A586,0),Key!$D$2:$D$6,Key!$E$2:$E$6,-25)</f>
        <v>-25</v>
      </c>
      <c r="D586" s="15">
        <f ca="1">_xlfn.XLOOKUP(OFFSET('Survey Data'!C$2,$A586,0),Key!$D$2:$D$6,Key!$E$2:$E$6,-25)</f>
        <v>-25</v>
      </c>
      <c r="E586" s="15">
        <f ca="1">_xlfn.XLOOKUP(OFFSET('Survey Data'!D$2,$A586,0),Key!$D$2:$D$6,Key!$E$2:$E$6,-25)</f>
        <v>-25</v>
      </c>
      <c r="F586" s="15">
        <f ca="1">_xlfn.XLOOKUP(OFFSET('Survey Data'!E$2,$A586,0),Key!$D$2:$D$6,Key!$E$2:$E$6,-25)</f>
        <v>-25</v>
      </c>
      <c r="G586" s="15">
        <f ca="1">_xlfn.XLOOKUP(OFFSET('Survey Data'!F$2,$A586,0),Key!$D$2:$D$6,Key!$E$2:$E$6,-25)</f>
        <v>-25</v>
      </c>
      <c r="H586" s="15">
        <f ca="1">_xlfn.XLOOKUP(OFFSET('Survey Data'!G$2,$A586,0),Key!$D$2:$D$6,Key!$E$2:$E$6,-25)</f>
        <v>-25</v>
      </c>
      <c r="I586" s="15">
        <f ca="1">OFFSET('Survey Data'!$H$2,A586,0)</f>
        <v>0</v>
      </c>
      <c r="J586" s="15" t="str">
        <f ca="1">_xlfn.XLOOKUP(OFFSET('Survey Data'!$R$2,A586,0),Key!$G$2:$G$3,Key!$H$2:$H$3,"")</f>
        <v/>
      </c>
      <c r="L586">
        <f t="shared" ca="1" si="72"/>
        <v>-150</v>
      </c>
      <c r="M586">
        <f t="shared" ca="1" si="73"/>
        <v>0</v>
      </c>
      <c r="N586" t="e">
        <f ca="1">VLOOKUP(M586,Key!J$2:K$101,2,FALSE)</f>
        <v>#N/A</v>
      </c>
      <c r="O586" t="e" cm="1">
        <f t="array" ref="O586">_xlfn.IFS(COUNTIF('Survey Data'!J586:P586,"Yes")&gt;1,4,'Survey Data'!P586="Yes",1,'Survey Data'!L586="Yes",2,'Survey Data'!M586="Yes",3,'Survey Data'!J586="Yes",4,'Survey Data'!K586="Yes",4,'Survey Data'!N586="Yes",4)</f>
        <v>#N/A</v>
      </c>
      <c r="P586" t="e">
        <f t="shared" ca="1" si="74"/>
        <v>#N/A</v>
      </c>
      <c r="Q586">
        <f t="shared" ca="1" si="75"/>
        <v>1</v>
      </c>
      <c r="R586" t="b">
        <f t="shared" ca="1" si="76"/>
        <v>1</v>
      </c>
      <c r="S586" t="str">
        <f t="shared" ca="1" si="77"/>
        <v/>
      </c>
      <c r="T586" t="e">
        <f ca="1">_xlfn.XLOOKUP(P586,'Depression Treatment'!A$2:A$33,'Depression Treatment'!I$2:I$33,0)*S586</f>
        <v>#N/A</v>
      </c>
      <c r="U586">
        <f>IF(LEFT('Survey Data'!I586,8)="Employed",1,0)</f>
        <v>0</v>
      </c>
      <c r="V586" s="33" t="e">
        <f ca="1">S586*(U586*(T586*VLOOKUP(N586,'Depression Treatment'!F$38:I$41,3,FALSE)+(1-T586)*VLOOKUP(N586,'Depression Treatment'!F$38:I$41,4,FALSE))+(1-U586)*(T586*VLOOKUP(N586,'Depression Treatment'!F$43:I$46,3,FALSE)+(1-T586)*VLOOKUP(N586,'Depression Treatment'!F$43:I$46,4,FALSE)))</f>
        <v>#VALUE!</v>
      </c>
      <c r="W586" s="33">
        <f t="shared" ca="1" si="78"/>
        <v>0</v>
      </c>
    </row>
    <row r="587" spans="1:23" x14ac:dyDescent="0.3">
      <c r="A587">
        <f t="shared" si="79"/>
        <v>585</v>
      </c>
      <c r="B587" s="15" t="str">
        <f ca="1">_xlfn.XLOOKUP(OFFSET('Survey Data'!$A$2,A587,0),Key!A$2:A$5,Key!B$2:B$5,"")</f>
        <v/>
      </c>
      <c r="C587" s="15">
        <f ca="1">_xlfn.XLOOKUP(OFFSET('Survey Data'!B$2,$A587,0),Key!$D$2:$D$6,Key!$E$2:$E$6,-25)</f>
        <v>-25</v>
      </c>
      <c r="D587" s="15">
        <f ca="1">_xlfn.XLOOKUP(OFFSET('Survey Data'!C$2,$A587,0),Key!$D$2:$D$6,Key!$E$2:$E$6,-25)</f>
        <v>-25</v>
      </c>
      <c r="E587" s="15">
        <f ca="1">_xlfn.XLOOKUP(OFFSET('Survey Data'!D$2,$A587,0),Key!$D$2:$D$6,Key!$E$2:$E$6,-25)</f>
        <v>-25</v>
      </c>
      <c r="F587" s="15">
        <f ca="1">_xlfn.XLOOKUP(OFFSET('Survey Data'!E$2,$A587,0),Key!$D$2:$D$6,Key!$E$2:$E$6,-25)</f>
        <v>-25</v>
      </c>
      <c r="G587" s="15">
        <f ca="1">_xlfn.XLOOKUP(OFFSET('Survey Data'!F$2,$A587,0),Key!$D$2:$D$6,Key!$E$2:$E$6,-25)</f>
        <v>-25</v>
      </c>
      <c r="H587" s="15">
        <f ca="1">_xlfn.XLOOKUP(OFFSET('Survey Data'!G$2,$A587,0),Key!$D$2:$D$6,Key!$E$2:$E$6,-25)</f>
        <v>-25</v>
      </c>
      <c r="I587" s="15">
        <f ca="1">OFFSET('Survey Data'!$H$2,A587,0)</f>
        <v>0</v>
      </c>
      <c r="J587" s="15" t="str">
        <f ca="1">_xlfn.XLOOKUP(OFFSET('Survey Data'!$R$2,A587,0),Key!$G$2:$G$3,Key!$H$2:$H$3,"")</f>
        <v/>
      </c>
      <c r="L587">
        <f t="shared" ca="1" si="72"/>
        <v>-150</v>
      </c>
      <c r="M587">
        <f t="shared" ca="1" si="73"/>
        <v>0</v>
      </c>
      <c r="N587" t="e">
        <f ca="1">VLOOKUP(M587,Key!J$2:K$101,2,FALSE)</f>
        <v>#N/A</v>
      </c>
      <c r="O587" t="e" cm="1">
        <f t="array" ref="O587">_xlfn.IFS(COUNTIF('Survey Data'!J587:P587,"Yes")&gt;1,4,'Survey Data'!P587="Yes",1,'Survey Data'!L587="Yes",2,'Survey Data'!M587="Yes",3,'Survey Data'!J587="Yes",4,'Survey Data'!K587="Yes",4,'Survey Data'!N587="Yes",4)</f>
        <v>#N/A</v>
      </c>
      <c r="P587" t="e">
        <f t="shared" ca="1" si="74"/>
        <v>#N/A</v>
      </c>
      <c r="Q587">
        <f t="shared" ca="1" si="75"/>
        <v>1</v>
      </c>
      <c r="R587" t="b">
        <f t="shared" ca="1" si="76"/>
        <v>1</v>
      </c>
      <c r="S587" t="str">
        <f t="shared" ca="1" si="77"/>
        <v/>
      </c>
      <c r="T587" t="e">
        <f ca="1">_xlfn.XLOOKUP(P587,'Depression Treatment'!A$2:A$33,'Depression Treatment'!I$2:I$33,0)*S587</f>
        <v>#N/A</v>
      </c>
      <c r="U587">
        <f>IF(LEFT('Survey Data'!I587,8)="Employed",1,0)</f>
        <v>0</v>
      </c>
      <c r="V587" s="33" t="e">
        <f ca="1">S587*(U587*(T587*VLOOKUP(N587,'Depression Treatment'!F$38:I$41,3,FALSE)+(1-T587)*VLOOKUP(N587,'Depression Treatment'!F$38:I$41,4,FALSE))+(1-U587)*(T587*VLOOKUP(N587,'Depression Treatment'!F$43:I$46,3,FALSE)+(1-T587)*VLOOKUP(N587,'Depression Treatment'!F$43:I$46,4,FALSE)))</f>
        <v>#VALUE!</v>
      </c>
      <c r="W587" s="33">
        <f t="shared" ca="1" si="78"/>
        <v>0</v>
      </c>
    </row>
    <row r="588" spans="1:23" x14ac:dyDescent="0.3">
      <c r="A588">
        <f t="shared" si="79"/>
        <v>586</v>
      </c>
      <c r="B588" s="15" t="str">
        <f ca="1">_xlfn.XLOOKUP(OFFSET('Survey Data'!$A$2,A588,0),Key!A$2:A$5,Key!B$2:B$5,"")</f>
        <v/>
      </c>
      <c r="C588" s="15">
        <f ca="1">_xlfn.XLOOKUP(OFFSET('Survey Data'!B$2,$A588,0),Key!$D$2:$D$6,Key!$E$2:$E$6,-25)</f>
        <v>-25</v>
      </c>
      <c r="D588" s="15">
        <f ca="1">_xlfn.XLOOKUP(OFFSET('Survey Data'!C$2,$A588,0),Key!$D$2:$D$6,Key!$E$2:$E$6,-25)</f>
        <v>-25</v>
      </c>
      <c r="E588" s="15">
        <f ca="1">_xlfn.XLOOKUP(OFFSET('Survey Data'!D$2,$A588,0),Key!$D$2:$D$6,Key!$E$2:$E$6,-25)</f>
        <v>-25</v>
      </c>
      <c r="F588" s="15">
        <f ca="1">_xlfn.XLOOKUP(OFFSET('Survey Data'!E$2,$A588,0),Key!$D$2:$D$6,Key!$E$2:$E$6,-25)</f>
        <v>-25</v>
      </c>
      <c r="G588" s="15">
        <f ca="1">_xlfn.XLOOKUP(OFFSET('Survey Data'!F$2,$A588,0),Key!$D$2:$D$6,Key!$E$2:$E$6,-25)</f>
        <v>-25</v>
      </c>
      <c r="H588" s="15">
        <f ca="1">_xlfn.XLOOKUP(OFFSET('Survey Data'!G$2,$A588,0),Key!$D$2:$D$6,Key!$E$2:$E$6,-25)</f>
        <v>-25</v>
      </c>
      <c r="I588" s="15">
        <f ca="1">OFFSET('Survey Data'!$H$2,A588,0)</f>
        <v>0</v>
      </c>
      <c r="J588" s="15" t="str">
        <f ca="1">_xlfn.XLOOKUP(OFFSET('Survey Data'!$R$2,A588,0),Key!$G$2:$G$3,Key!$H$2:$H$3,"")</f>
        <v/>
      </c>
      <c r="L588">
        <f t="shared" ca="1" si="72"/>
        <v>-150</v>
      </c>
      <c r="M588">
        <f t="shared" ca="1" si="73"/>
        <v>0</v>
      </c>
      <c r="N588" t="e">
        <f ca="1">VLOOKUP(M588,Key!J$2:K$101,2,FALSE)</f>
        <v>#N/A</v>
      </c>
      <c r="O588" t="e" cm="1">
        <f t="array" ref="O588">_xlfn.IFS(COUNTIF('Survey Data'!J588:P588,"Yes")&gt;1,4,'Survey Data'!P588="Yes",1,'Survey Data'!L588="Yes",2,'Survey Data'!M588="Yes",3,'Survey Data'!J588="Yes",4,'Survey Data'!K588="Yes",4,'Survey Data'!N588="Yes",4)</f>
        <v>#N/A</v>
      </c>
      <c r="P588" t="e">
        <f t="shared" ca="1" si="74"/>
        <v>#N/A</v>
      </c>
      <c r="Q588">
        <f t="shared" ca="1" si="75"/>
        <v>1</v>
      </c>
      <c r="R588" t="b">
        <f t="shared" ca="1" si="76"/>
        <v>1</v>
      </c>
      <c r="S588" t="str">
        <f t="shared" ca="1" si="77"/>
        <v/>
      </c>
      <c r="T588" t="e">
        <f ca="1">_xlfn.XLOOKUP(P588,'Depression Treatment'!A$2:A$33,'Depression Treatment'!I$2:I$33,0)*S588</f>
        <v>#N/A</v>
      </c>
      <c r="U588">
        <f>IF(LEFT('Survey Data'!I588,8)="Employed",1,0)</f>
        <v>0</v>
      </c>
      <c r="V588" s="33" t="e">
        <f ca="1">S588*(U588*(T588*VLOOKUP(N588,'Depression Treatment'!F$38:I$41,3,FALSE)+(1-T588)*VLOOKUP(N588,'Depression Treatment'!F$38:I$41,4,FALSE))+(1-U588)*(T588*VLOOKUP(N588,'Depression Treatment'!F$43:I$46,3,FALSE)+(1-T588)*VLOOKUP(N588,'Depression Treatment'!F$43:I$46,4,FALSE)))</f>
        <v>#VALUE!</v>
      </c>
      <c r="W588" s="33">
        <f t="shared" ca="1" si="78"/>
        <v>0</v>
      </c>
    </row>
    <row r="589" spans="1:23" x14ac:dyDescent="0.3">
      <c r="A589">
        <f t="shared" si="79"/>
        <v>587</v>
      </c>
      <c r="B589" s="15" t="str">
        <f ca="1">_xlfn.XLOOKUP(OFFSET('Survey Data'!$A$2,A589,0),Key!A$2:A$5,Key!B$2:B$5,"")</f>
        <v/>
      </c>
      <c r="C589" s="15">
        <f ca="1">_xlfn.XLOOKUP(OFFSET('Survey Data'!B$2,$A589,0),Key!$D$2:$D$6,Key!$E$2:$E$6,-25)</f>
        <v>-25</v>
      </c>
      <c r="D589" s="15">
        <f ca="1">_xlfn.XLOOKUP(OFFSET('Survey Data'!C$2,$A589,0),Key!$D$2:$D$6,Key!$E$2:$E$6,-25)</f>
        <v>-25</v>
      </c>
      <c r="E589" s="15">
        <f ca="1">_xlfn.XLOOKUP(OFFSET('Survey Data'!D$2,$A589,0),Key!$D$2:$D$6,Key!$E$2:$E$6,-25)</f>
        <v>-25</v>
      </c>
      <c r="F589" s="15">
        <f ca="1">_xlfn.XLOOKUP(OFFSET('Survey Data'!E$2,$A589,0),Key!$D$2:$D$6,Key!$E$2:$E$6,-25)</f>
        <v>-25</v>
      </c>
      <c r="G589" s="15">
        <f ca="1">_xlfn.XLOOKUP(OFFSET('Survey Data'!F$2,$A589,0),Key!$D$2:$D$6,Key!$E$2:$E$6,-25)</f>
        <v>-25</v>
      </c>
      <c r="H589" s="15">
        <f ca="1">_xlfn.XLOOKUP(OFFSET('Survey Data'!G$2,$A589,0),Key!$D$2:$D$6,Key!$E$2:$E$6,-25)</f>
        <v>-25</v>
      </c>
      <c r="I589" s="15">
        <f ca="1">OFFSET('Survey Data'!$H$2,A589,0)</f>
        <v>0</v>
      </c>
      <c r="J589" s="15" t="str">
        <f ca="1">_xlfn.XLOOKUP(OFFSET('Survey Data'!$R$2,A589,0),Key!$G$2:$G$3,Key!$H$2:$H$3,"")</f>
        <v/>
      </c>
      <c r="L589">
        <f t="shared" ca="1" si="72"/>
        <v>-150</v>
      </c>
      <c r="M589">
        <f t="shared" ca="1" si="73"/>
        <v>0</v>
      </c>
      <c r="N589" t="e">
        <f ca="1">VLOOKUP(M589,Key!J$2:K$101,2,FALSE)</f>
        <v>#N/A</v>
      </c>
      <c r="O589" t="e" cm="1">
        <f t="array" ref="O589">_xlfn.IFS(COUNTIF('Survey Data'!J589:P589,"Yes")&gt;1,4,'Survey Data'!P589="Yes",1,'Survey Data'!L589="Yes",2,'Survey Data'!M589="Yes",3,'Survey Data'!J589="Yes",4,'Survey Data'!K589="Yes",4,'Survey Data'!N589="Yes",4)</f>
        <v>#N/A</v>
      </c>
      <c r="P589" t="e">
        <f t="shared" ca="1" si="74"/>
        <v>#N/A</v>
      </c>
      <c r="Q589">
        <f t="shared" ca="1" si="75"/>
        <v>1</v>
      </c>
      <c r="R589" t="b">
        <f t="shared" ca="1" si="76"/>
        <v>1</v>
      </c>
      <c r="S589" t="str">
        <f t="shared" ca="1" si="77"/>
        <v/>
      </c>
      <c r="T589" t="e">
        <f ca="1">_xlfn.XLOOKUP(P589,'Depression Treatment'!A$2:A$33,'Depression Treatment'!I$2:I$33,0)*S589</f>
        <v>#N/A</v>
      </c>
      <c r="U589">
        <f>IF(LEFT('Survey Data'!I589,8)="Employed",1,0)</f>
        <v>0</v>
      </c>
      <c r="V589" s="33" t="e">
        <f ca="1">S589*(U589*(T589*VLOOKUP(N589,'Depression Treatment'!F$38:I$41,3,FALSE)+(1-T589)*VLOOKUP(N589,'Depression Treatment'!F$38:I$41,4,FALSE))+(1-U589)*(T589*VLOOKUP(N589,'Depression Treatment'!F$43:I$46,3,FALSE)+(1-T589)*VLOOKUP(N589,'Depression Treatment'!F$43:I$46,4,FALSE)))</f>
        <v>#VALUE!</v>
      </c>
      <c r="W589" s="33">
        <f t="shared" ca="1" si="78"/>
        <v>0</v>
      </c>
    </row>
    <row r="590" spans="1:23" x14ac:dyDescent="0.3">
      <c r="A590">
        <f t="shared" si="79"/>
        <v>588</v>
      </c>
      <c r="B590" s="15" t="str">
        <f ca="1">_xlfn.XLOOKUP(OFFSET('Survey Data'!$A$2,A590,0),Key!A$2:A$5,Key!B$2:B$5,"")</f>
        <v/>
      </c>
      <c r="C590" s="15">
        <f ca="1">_xlfn.XLOOKUP(OFFSET('Survey Data'!B$2,$A590,0),Key!$D$2:$D$6,Key!$E$2:$E$6,-25)</f>
        <v>-25</v>
      </c>
      <c r="D590" s="15">
        <f ca="1">_xlfn.XLOOKUP(OFFSET('Survey Data'!C$2,$A590,0),Key!$D$2:$D$6,Key!$E$2:$E$6,-25)</f>
        <v>-25</v>
      </c>
      <c r="E590" s="15">
        <f ca="1">_xlfn.XLOOKUP(OFFSET('Survey Data'!D$2,$A590,0),Key!$D$2:$D$6,Key!$E$2:$E$6,-25)</f>
        <v>-25</v>
      </c>
      <c r="F590" s="15">
        <f ca="1">_xlfn.XLOOKUP(OFFSET('Survey Data'!E$2,$A590,0),Key!$D$2:$D$6,Key!$E$2:$E$6,-25)</f>
        <v>-25</v>
      </c>
      <c r="G590" s="15">
        <f ca="1">_xlfn.XLOOKUP(OFFSET('Survey Data'!F$2,$A590,0),Key!$D$2:$D$6,Key!$E$2:$E$6,-25)</f>
        <v>-25</v>
      </c>
      <c r="H590" s="15">
        <f ca="1">_xlfn.XLOOKUP(OFFSET('Survey Data'!G$2,$A590,0),Key!$D$2:$D$6,Key!$E$2:$E$6,-25)</f>
        <v>-25</v>
      </c>
      <c r="I590" s="15">
        <f ca="1">OFFSET('Survey Data'!$H$2,A590,0)</f>
        <v>0</v>
      </c>
      <c r="J590" s="15" t="str">
        <f ca="1">_xlfn.XLOOKUP(OFFSET('Survey Data'!$R$2,A590,0),Key!$G$2:$G$3,Key!$H$2:$H$3,"")</f>
        <v/>
      </c>
      <c r="L590">
        <f t="shared" ca="1" si="72"/>
        <v>-150</v>
      </c>
      <c r="M590">
        <f t="shared" ca="1" si="73"/>
        <v>0</v>
      </c>
      <c r="N590" t="e">
        <f ca="1">VLOOKUP(M590,Key!J$2:K$101,2,FALSE)</f>
        <v>#N/A</v>
      </c>
      <c r="O590" t="e" cm="1">
        <f t="array" ref="O590">_xlfn.IFS(COUNTIF('Survey Data'!J590:P590,"Yes")&gt;1,4,'Survey Data'!P590="Yes",1,'Survey Data'!L590="Yes",2,'Survey Data'!M590="Yes",3,'Survey Data'!J590="Yes",4,'Survey Data'!K590="Yes",4,'Survey Data'!N590="Yes",4)</f>
        <v>#N/A</v>
      </c>
      <c r="P590" t="e">
        <f t="shared" ca="1" si="74"/>
        <v>#N/A</v>
      </c>
      <c r="Q590">
        <f t="shared" ca="1" si="75"/>
        <v>1</v>
      </c>
      <c r="R590" t="b">
        <f t="shared" ca="1" si="76"/>
        <v>1</v>
      </c>
      <c r="S590" t="str">
        <f t="shared" ca="1" si="77"/>
        <v/>
      </c>
      <c r="T590" t="e">
        <f ca="1">_xlfn.XLOOKUP(P590,'Depression Treatment'!A$2:A$33,'Depression Treatment'!I$2:I$33,0)*S590</f>
        <v>#N/A</v>
      </c>
      <c r="U590">
        <f>IF(LEFT('Survey Data'!I590,8)="Employed",1,0)</f>
        <v>0</v>
      </c>
      <c r="V590" s="33" t="e">
        <f ca="1">S590*(U590*(T590*VLOOKUP(N590,'Depression Treatment'!F$38:I$41,3,FALSE)+(1-T590)*VLOOKUP(N590,'Depression Treatment'!F$38:I$41,4,FALSE))+(1-U590)*(T590*VLOOKUP(N590,'Depression Treatment'!F$43:I$46,3,FALSE)+(1-T590)*VLOOKUP(N590,'Depression Treatment'!F$43:I$46,4,FALSE)))</f>
        <v>#VALUE!</v>
      </c>
      <c r="W590" s="33">
        <f t="shared" ca="1" si="78"/>
        <v>0</v>
      </c>
    </row>
    <row r="591" spans="1:23" x14ac:dyDescent="0.3">
      <c r="A591">
        <f t="shared" si="79"/>
        <v>589</v>
      </c>
      <c r="B591" s="15" t="str">
        <f ca="1">_xlfn.XLOOKUP(OFFSET('Survey Data'!$A$2,A591,0),Key!A$2:A$5,Key!B$2:B$5,"")</f>
        <v/>
      </c>
      <c r="C591" s="15">
        <f ca="1">_xlfn.XLOOKUP(OFFSET('Survey Data'!B$2,$A591,0),Key!$D$2:$D$6,Key!$E$2:$E$6,-25)</f>
        <v>-25</v>
      </c>
      <c r="D591" s="15">
        <f ca="1">_xlfn.XLOOKUP(OFFSET('Survey Data'!C$2,$A591,0),Key!$D$2:$D$6,Key!$E$2:$E$6,-25)</f>
        <v>-25</v>
      </c>
      <c r="E591" s="15">
        <f ca="1">_xlfn.XLOOKUP(OFFSET('Survey Data'!D$2,$A591,0),Key!$D$2:$D$6,Key!$E$2:$E$6,-25)</f>
        <v>-25</v>
      </c>
      <c r="F591" s="15">
        <f ca="1">_xlfn.XLOOKUP(OFFSET('Survey Data'!E$2,$A591,0),Key!$D$2:$D$6,Key!$E$2:$E$6,-25)</f>
        <v>-25</v>
      </c>
      <c r="G591" s="15">
        <f ca="1">_xlfn.XLOOKUP(OFFSET('Survey Data'!F$2,$A591,0),Key!$D$2:$D$6,Key!$E$2:$E$6,-25)</f>
        <v>-25</v>
      </c>
      <c r="H591" s="15">
        <f ca="1">_xlfn.XLOOKUP(OFFSET('Survey Data'!G$2,$A591,0),Key!$D$2:$D$6,Key!$E$2:$E$6,-25)</f>
        <v>-25</v>
      </c>
      <c r="I591" s="15">
        <f ca="1">OFFSET('Survey Data'!$H$2,A591,0)</f>
        <v>0</v>
      </c>
      <c r="J591" s="15" t="str">
        <f ca="1">_xlfn.XLOOKUP(OFFSET('Survey Data'!$R$2,A591,0),Key!$G$2:$G$3,Key!$H$2:$H$3,"")</f>
        <v/>
      </c>
      <c r="L591">
        <f t="shared" ca="1" si="72"/>
        <v>-150</v>
      </c>
      <c r="M591">
        <f t="shared" ca="1" si="73"/>
        <v>0</v>
      </c>
      <c r="N591" t="e">
        <f ca="1">VLOOKUP(M591,Key!J$2:K$101,2,FALSE)</f>
        <v>#N/A</v>
      </c>
      <c r="O591" t="e" cm="1">
        <f t="array" ref="O591">_xlfn.IFS(COUNTIF('Survey Data'!J591:P591,"Yes")&gt;1,4,'Survey Data'!P591="Yes",1,'Survey Data'!L591="Yes",2,'Survey Data'!M591="Yes",3,'Survey Data'!J591="Yes",4,'Survey Data'!K591="Yes",4,'Survey Data'!N591="Yes",4)</f>
        <v>#N/A</v>
      </c>
      <c r="P591" t="e">
        <f t="shared" ca="1" si="74"/>
        <v>#N/A</v>
      </c>
      <c r="Q591">
        <f t="shared" ca="1" si="75"/>
        <v>1</v>
      </c>
      <c r="R591" t="b">
        <f t="shared" ca="1" si="76"/>
        <v>1</v>
      </c>
      <c r="S591" t="str">
        <f t="shared" ca="1" si="77"/>
        <v/>
      </c>
      <c r="T591" t="e">
        <f ca="1">_xlfn.XLOOKUP(P591,'Depression Treatment'!A$2:A$33,'Depression Treatment'!I$2:I$33,0)*S591</f>
        <v>#N/A</v>
      </c>
      <c r="U591">
        <f>IF(LEFT('Survey Data'!I591,8)="Employed",1,0)</f>
        <v>0</v>
      </c>
      <c r="V591" s="33" t="e">
        <f ca="1">S591*(U591*(T591*VLOOKUP(N591,'Depression Treatment'!F$38:I$41,3,FALSE)+(1-T591)*VLOOKUP(N591,'Depression Treatment'!F$38:I$41,4,FALSE))+(1-U591)*(T591*VLOOKUP(N591,'Depression Treatment'!F$43:I$46,3,FALSE)+(1-T591)*VLOOKUP(N591,'Depression Treatment'!F$43:I$46,4,FALSE)))</f>
        <v>#VALUE!</v>
      </c>
      <c r="W591" s="33">
        <f t="shared" ca="1" si="78"/>
        <v>0</v>
      </c>
    </row>
    <row r="592" spans="1:23" x14ac:dyDescent="0.3">
      <c r="A592">
        <f t="shared" si="79"/>
        <v>590</v>
      </c>
      <c r="B592" s="15" t="str">
        <f ca="1">_xlfn.XLOOKUP(OFFSET('Survey Data'!$A$2,A592,0),Key!A$2:A$5,Key!B$2:B$5,"")</f>
        <v/>
      </c>
      <c r="C592" s="15">
        <f ca="1">_xlfn.XLOOKUP(OFFSET('Survey Data'!B$2,$A592,0),Key!$D$2:$D$6,Key!$E$2:$E$6,-25)</f>
        <v>-25</v>
      </c>
      <c r="D592" s="15">
        <f ca="1">_xlfn.XLOOKUP(OFFSET('Survey Data'!C$2,$A592,0),Key!$D$2:$D$6,Key!$E$2:$E$6,-25)</f>
        <v>-25</v>
      </c>
      <c r="E592" s="15">
        <f ca="1">_xlfn.XLOOKUP(OFFSET('Survey Data'!D$2,$A592,0),Key!$D$2:$D$6,Key!$E$2:$E$6,-25)</f>
        <v>-25</v>
      </c>
      <c r="F592" s="15">
        <f ca="1">_xlfn.XLOOKUP(OFFSET('Survey Data'!E$2,$A592,0),Key!$D$2:$D$6,Key!$E$2:$E$6,-25)</f>
        <v>-25</v>
      </c>
      <c r="G592" s="15">
        <f ca="1">_xlfn.XLOOKUP(OFFSET('Survey Data'!F$2,$A592,0),Key!$D$2:$D$6,Key!$E$2:$E$6,-25)</f>
        <v>-25</v>
      </c>
      <c r="H592" s="15">
        <f ca="1">_xlfn.XLOOKUP(OFFSET('Survey Data'!G$2,$A592,0),Key!$D$2:$D$6,Key!$E$2:$E$6,-25)</f>
        <v>-25</v>
      </c>
      <c r="I592" s="15">
        <f ca="1">OFFSET('Survey Data'!$H$2,A592,0)</f>
        <v>0</v>
      </c>
      <c r="J592" s="15" t="str">
        <f ca="1">_xlfn.XLOOKUP(OFFSET('Survey Data'!$R$2,A592,0),Key!$G$2:$G$3,Key!$H$2:$H$3,"")</f>
        <v/>
      </c>
      <c r="L592">
        <f t="shared" ca="1" si="72"/>
        <v>-150</v>
      </c>
      <c r="M592">
        <f t="shared" ca="1" si="73"/>
        <v>0</v>
      </c>
      <c r="N592" t="e">
        <f ca="1">VLOOKUP(M592,Key!J$2:K$101,2,FALSE)</f>
        <v>#N/A</v>
      </c>
      <c r="O592" t="e" cm="1">
        <f t="array" ref="O592">_xlfn.IFS(COUNTIF('Survey Data'!J592:P592,"Yes")&gt;1,4,'Survey Data'!P592="Yes",1,'Survey Data'!L592="Yes",2,'Survey Data'!M592="Yes",3,'Survey Data'!J592="Yes",4,'Survey Data'!K592="Yes",4,'Survey Data'!N592="Yes",4)</f>
        <v>#N/A</v>
      </c>
      <c r="P592" t="e">
        <f t="shared" ca="1" si="74"/>
        <v>#N/A</v>
      </c>
      <c r="Q592">
        <f t="shared" ca="1" si="75"/>
        <v>1</v>
      </c>
      <c r="R592" t="b">
        <f t="shared" ca="1" si="76"/>
        <v>1</v>
      </c>
      <c r="S592" t="str">
        <f t="shared" ca="1" si="77"/>
        <v/>
      </c>
      <c r="T592" t="e">
        <f ca="1">_xlfn.XLOOKUP(P592,'Depression Treatment'!A$2:A$33,'Depression Treatment'!I$2:I$33,0)*S592</f>
        <v>#N/A</v>
      </c>
      <c r="U592">
        <f>IF(LEFT('Survey Data'!I592,8)="Employed",1,0)</f>
        <v>0</v>
      </c>
      <c r="V592" s="33" t="e">
        <f ca="1">S592*(U592*(T592*VLOOKUP(N592,'Depression Treatment'!F$38:I$41,3,FALSE)+(1-T592)*VLOOKUP(N592,'Depression Treatment'!F$38:I$41,4,FALSE))+(1-U592)*(T592*VLOOKUP(N592,'Depression Treatment'!F$43:I$46,3,FALSE)+(1-T592)*VLOOKUP(N592,'Depression Treatment'!F$43:I$46,4,FALSE)))</f>
        <v>#VALUE!</v>
      </c>
      <c r="W592" s="33">
        <f t="shared" ca="1" si="78"/>
        <v>0</v>
      </c>
    </row>
    <row r="593" spans="1:23" x14ac:dyDescent="0.3">
      <c r="A593">
        <f t="shared" si="79"/>
        <v>591</v>
      </c>
      <c r="B593" s="15" t="str">
        <f ca="1">_xlfn.XLOOKUP(OFFSET('Survey Data'!$A$2,A593,0),Key!A$2:A$5,Key!B$2:B$5,"")</f>
        <v/>
      </c>
      <c r="C593" s="15">
        <f ca="1">_xlfn.XLOOKUP(OFFSET('Survey Data'!B$2,$A593,0),Key!$D$2:$D$6,Key!$E$2:$E$6,-25)</f>
        <v>-25</v>
      </c>
      <c r="D593" s="15">
        <f ca="1">_xlfn.XLOOKUP(OFFSET('Survey Data'!C$2,$A593,0),Key!$D$2:$D$6,Key!$E$2:$E$6,-25)</f>
        <v>-25</v>
      </c>
      <c r="E593" s="15">
        <f ca="1">_xlfn.XLOOKUP(OFFSET('Survey Data'!D$2,$A593,0),Key!$D$2:$D$6,Key!$E$2:$E$6,-25)</f>
        <v>-25</v>
      </c>
      <c r="F593" s="15">
        <f ca="1">_xlfn.XLOOKUP(OFFSET('Survey Data'!E$2,$A593,0),Key!$D$2:$D$6,Key!$E$2:$E$6,-25)</f>
        <v>-25</v>
      </c>
      <c r="G593" s="15">
        <f ca="1">_xlfn.XLOOKUP(OFFSET('Survey Data'!F$2,$A593,0),Key!$D$2:$D$6,Key!$E$2:$E$6,-25)</f>
        <v>-25</v>
      </c>
      <c r="H593" s="15">
        <f ca="1">_xlfn.XLOOKUP(OFFSET('Survey Data'!G$2,$A593,0),Key!$D$2:$D$6,Key!$E$2:$E$6,-25)</f>
        <v>-25</v>
      </c>
      <c r="I593" s="15">
        <f ca="1">OFFSET('Survey Data'!$H$2,A593,0)</f>
        <v>0</v>
      </c>
      <c r="J593" s="15" t="str">
        <f ca="1">_xlfn.XLOOKUP(OFFSET('Survey Data'!$R$2,A593,0),Key!$G$2:$G$3,Key!$H$2:$H$3,"")</f>
        <v/>
      </c>
      <c r="L593">
        <f t="shared" ca="1" si="72"/>
        <v>-150</v>
      </c>
      <c r="M593">
        <f t="shared" ca="1" si="73"/>
        <v>0</v>
      </c>
      <c r="N593" t="e">
        <f ca="1">VLOOKUP(M593,Key!J$2:K$101,2,FALSE)</f>
        <v>#N/A</v>
      </c>
      <c r="O593" t="e" cm="1">
        <f t="array" ref="O593">_xlfn.IFS(COUNTIF('Survey Data'!J593:P593,"Yes")&gt;1,4,'Survey Data'!P593="Yes",1,'Survey Data'!L593="Yes",2,'Survey Data'!M593="Yes",3,'Survey Data'!J593="Yes",4,'Survey Data'!K593="Yes",4,'Survey Data'!N593="Yes",4)</f>
        <v>#N/A</v>
      </c>
      <c r="P593" t="e">
        <f t="shared" ca="1" si="74"/>
        <v>#N/A</v>
      </c>
      <c r="Q593">
        <f t="shared" ca="1" si="75"/>
        <v>1</v>
      </c>
      <c r="R593" t="b">
        <f t="shared" ca="1" si="76"/>
        <v>1</v>
      </c>
      <c r="S593" t="str">
        <f t="shared" ca="1" si="77"/>
        <v/>
      </c>
      <c r="T593" t="e">
        <f ca="1">_xlfn.XLOOKUP(P593,'Depression Treatment'!A$2:A$33,'Depression Treatment'!I$2:I$33,0)*S593</f>
        <v>#N/A</v>
      </c>
      <c r="U593">
        <f>IF(LEFT('Survey Data'!I593,8)="Employed",1,0)</f>
        <v>0</v>
      </c>
      <c r="V593" s="33" t="e">
        <f ca="1">S593*(U593*(T593*VLOOKUP(N593,'Depression Treatment'!F$38:I$41,3,FALSE)+(1-T593)*VLOOKUP(N593,'Depression Treatment'!F$38:I$41,4,FALSE))+(1-U593)*(T593*VLOOKUP(N593,'Depression Treatment'!F$43:I$46,3,FALSE)+(1-T593)*VLOOKUP(N593,'Depression Treatment'!F$43:I$46,4,FALSE)))</f>
        <v>#VALUE!</v>
      </c>
      <c r="W593" s="33">
        <f t="shared" ca="1" si="78"/>
        <v>0</v>
      </c>
    </row>
    <row r="594" spans="1:23" x14ac:dyDescent="0.3">
      <c r="A594">
        <f t="shared" si="79"/>
        <v>592</v>
      </c>
      <c r="B594" s="15" t="str">
        <f ca="1">_xlfn.XLOOKUP(OFFSET('Survey Data'!$A$2,A594,0),Key!A$2:A$5,Key!B$2:B$5,"")</f>
        <v/>
      </c>
      <c r="C594" s="15">
        <f ca="1">_xlfn.XLOOKUP(OFFSET('Survey Data'!B$2,$A594,0),Key!$D$2:$D$6,Key!$E$2:$E$6,-25)</f>
        <v>-25</v>
      </c>
      <c r="D594" s="15">
        <f ca="1">_xlfn.XLOOKUP(OFFSET('Survey Data'!C$2,$A594,0),Key!$D$2:$D$6,Key!$E$2:$E$6,-25)</f>
        <v>-25</v>
      </c>
      <c r="E594" s="15">
        <f ca="1">_xlfn.XLOOKUP(OFFSET('Survey Data'!D$2,$A594,0),Key!$D$2:$D$6,Key!$E$2:$E$6,-25)</f>
        <v>-25</v>
      </c>
      <c r="F594" s="15">
        <f ca="1">_xlfn.XLOOKUP(OFFSET('Survey Data'!E$2,$A594,0),Key!$D$2:$D$6,Key!$E$2:$E$6,-25)</f>
        <v>-25</v>
      </c>
      <c r="G594" s="15">
        <f ca="1">_xlfn.XLOOKUP(OFFSET('Survey Data'!F$2,$A594,0),Key!$D$2:$D$6,Key!$E$2:$E$6,-25)</f>
        <v>-25</v>
      </c>
      <c r="H594" s="15">
        <f ca="1">_xlfn.XLOOKUP(OFFSET('Survey Data'!G$2,$A594,0),Key!$D$2:$D$6,Key!$E$2:$E$6,-25)</f>
        <v>-25</v>
      </c>
      <c r="I594" s="15">
        <f ca="1">OFFSET('Survey Data'!$H$2,A594,0)</f>
        <v>0</v>
      </c>
      <c r="J594" s="15" t="str">
        <f ca="1">_xlfn.XLOOKUP(OFFSET('Survey Data'!$R$2,A594,0),Key!$G$2:$G$3,Key!$H$2:$H$3,"")</f>
        <v/>
      </c>
      <c r="L594">
        <f t="shared" ca="1" si="72"/>
        <v>-150</v>
      </c>
      <c r="M594">
        <f t="shared" ca="1" si="73"/>
        <v>0</v>
      </c>
      <c r="N594" t="e">
        <f ca="1">VLOOKUP(M594,Key!J$2:K$101,2,FALSE)</f>
        <v>#N/A</v>
      </c>
      <c r="O594" t="e" cm="1">
        <f t="array" ref="O594">_xlfn.IFS(COUNTIF('Survey Data'!J594:P594,"Yes")&gt;1,4,'Survey Data'!P594="Yes",1,'Survey Data'!L594="Yes",2,'Survey Data'!M594="Yes",3,'Survey Data'!J594="Yes",4,'Survey Data'!K594="Yes",4,'Survey Data'!N594="Yes",4)</f>
        <v>#N/A</v>
      </c>
      <c r="P594" t="e">
        <f t="shared" ca="1" si="74"/>
        <v>#N/A</v>
      </c>
      <c r="Q594">
        <f t="shared" ca="1" si="75"/>
        <v>1</v>
      </c>
      <c r="R594" t="b">
        <f t="shared" ca="1" si="76"/>
        <v>1</v>
      </c>
      <c r="S594" t="str">
        <f t="shared" ca="1" si="77"/>
        <v/>
      </c>
      <c r="T594" t="e">
        <f ca="1">_xlfn.XLOOKUP(P594,'Depression Treatment'!A$2:A$33,'Depression Treatment'!I$2:I$33,0)*S594</f>
        <v>#N/A</v>
      </c>
      <c r="U594">
        <f>IF(LEFT('Survey Data'!I594,8)="Employed",1,0)</f>
        <v>0</v>
      </c>
      <c r="V594" s="33" t="e">
        <f ca="1">S594*(U594*(T594*VLOOKUP(N594,'Depression Treatment'!F$38:I$41,3,FALSE)+(1-T594)*VLOOKUP(N594,'Depression Treatment'!F$38:I$41,4,FALSE))+(1-U594)*(T594*VLOOKUP(N594,'Depression Treatment'!F$43:I$46,3,FALSE)+(1-T594)*VLOOKUP(N594,'Depression Treatment'!F$43:I$46,4,FALSE)))</f>
        <v>#VALUE!</v>
      </c>
      <c r="W594" s="33">
        <f t="shared" ca="1" si="78"/>
        <v>0</v>
      </c>
    </row>
    <row r="595" spans="1:23" x14ac:dyDescent="0.3">
      <c r="A595">
        <f t="shared" si="79"/>
        <v>593</v>
      </c>
      <c r="B595" s="15" t="str">
        <f ca="1">_xlfn.XLOOKUP(OFFSET('Survey Data'!$A$2,A595,0),Key!A$2:A$5,Key!B$2:B$5,"")</f>
        <v/>
      </c>
      <c r="C595" s="15">
        <f ca="1">_xlfn.XLOOKUP(OFFSET('Survey Data'!B$2,$A595,0),Key!$D$2:$D$6,Key!$E$2:$E$6,-25)</f>
        <v>-25</v>
      </c>
      <c r="D595" s="15">
        <f ca="1">_xlfn.XLOOKUP(OFFSET('Survey Data'!C$2,$A595,0),Key!$D$2:$D$6,Key!$E$2:$E$6,-25)</f>
        <v>-25</v>
      </c>
      <c r="E595" s="15">
        <f ca="1">_xlfn.XLOOKUP(OFFSET('Survey Data'!D$2,$A595,0),Key!$D$2:$D$6,Key!$E$2:$E$6,-25)</f>
        <v>-25</v>
      </c>
      <c r="F595" s="15">
        <f ca="1">_xlfn.XLOOKUP(OFFSET('Survey Data'!E$2,$A595,0),Key!$D$2:$D$6,Key!$E$2:$E$6,-25)</f>
        <v>-25</v>
      </c>
      <c r="G595" s="15">
        <f ca="1">_xlfn.XLOOKUP(OFFSET('Survey Data'!F$2,$A595,0),Key!$D$2:$D$6,Key!$E$2:$E$6,-25)</f>
        <v>-25</v>
      </c>
      <c r="H595" s="15">
        <f ca="1">_xlfn.XLOOKUP(OFFSET('Survey Data'!G$2,$A595,0),Key!$D$2:$D$6,Key!$E$2:$E$6,-25)</f>
        <v>-25</v>
      </c>
      <c r="I595" s="15">
        <f ca="1">OFFSET('Survey Data'!$H$2,A595,0)</f>
        <v>0</v>
      </c>
      <c r="J595" s="15" t="str">
        <f ca="1">_xlfn.XLOOKUP(OFFSET('Survey Data'!$R$2,A595,0),Key!$G$2:$G$3,Key!$H$2:$H$3,"")</f>
        <v/>
      </c>
      <c r="L595">
        <f t="shared" ca="1" si="72"/>
        <v>-150</v>
      </c>
      <c r="M595">
        <f t="shared" ca="1" si="73"/>
        <v>0</v>
      </c>
      <c r="N595" t="e">
        <f ca="1">VLOOKUP(M595,Key!J$2:K$101,2,FALSE)</f>
        <v>#N/A</v>
      </c>
      <c r="O595" t="e" cm="1">
        <f t="array" ref="O595">_xlfn.IFS(COUNTIF('Survey Data'!J595:P595,"Yes")&gt;1,4,'Survey Data'!P595="Yes",1,'Survey Data'!L595="Yes",2,'Survey Data'!M595="Yes",3,'Survey Data'!J595="Yes",4,'Survey Data'!K595="Yes",4,'Survey Data'!N595="Yes",4)</f>
        <v>#N/A</v>
      </c>
      <c r="P595" t="e">
        <f t="shared" ca="1" si="74"/>
        <v>#N/A</v>
      </c>
      <c r="Q595">
        <f t="shared" ca="1" si="75"/>
        <v>1</v>
      </c>
      <c r="R595" t="b">
        <f t="shared" ca="1" si="76"/>
        <v>1</v>
      </c>
      <c r="S595" t="str">
        <f t="shared" ca="1" si="77"/>
        <v/>
      </c>
      <c r="T595" t="e">
        <f ca="1">_xlfn.XLOOKUP(P595,'Depression Treatment'!A$2:A$33,'Depression Treatment'!I$2:I$33,0)*S595</f>
        <v>#N/A</v>
      </c>
      <c r="U595">
        <f>IF(LEFT('Survey Data'!I595,8)="Employed",1,0)</f>
        <v>0</v>
      </c>
      <c r="V595" s="33" t="e">
        <f ca="1">S595*(U595*(T595*VLOOKUP(N595,'Depression Treatment'!F$38:I$41,3,FALSE)+(1-T595)*VLOOKUP(N595,'Depression Treatment'!F$38:I$41,4,FALSE))+(1-U595)*(T595*VLOOKUP(N595,'Depression Treatment'!F$43:I$46,3,FALSE)+(1-T595)*VLOOKUP(N595,'Depression Treatment'!F$43:I$46,4,FALSE)))</f>
        <v>#VALUE!</v>
      </c>
      <c r="W595" s="33">
        <f t="shared" ca="1" si="78"/>
        <v>0</v>
      </c>
    </row>
    <row r="596" spans="1:23" x14ac:dyDescent="0.3">
      <c r="A596">
        <f t="shared" si="79"/>
        <v>594</v>
      </c>
      <c r="B596" s="15" t="str">
        <f ca="1">_xlfn.XLOOKUP(OFFSET('Survey Data'!$A$2,A596,0),Key!A$2:A$5,Key!B$2:B$5,"")</f>
        <v/>
      </c>
      <c r="C596" s="15">
        <f ca="1">_xlfn.XLOOKUP(OFFSET('Survey Data'!B$2,$A596,0),Key!$D$2:$D$6,Key!$E$2:$E$6,-25)</f>
        <v>-25</v>
      </c>
      <c r="D596" s="15">
        <f ca="1">_xlfn.XLOOKUP(OFFSET('Survey Data'!C$2,$A596,0),Key!$D$2:$D$6,Key!$E$2:$E$6,-25)</f>
        <v>-25</v>
      </c>
      <c r="E596" s="15">
        <f ca="1">_xlfn.XLOOKUP(OFFSET('Survey Data'!D$2,$A596,0),Key!$D$2:$D$6,Key!$E$2:$E$6,-25)</f>
        <v>-25</v>
      </c>
      <c r="F596" s="15">
        <f ca="1">_xlfn.XLOOKUP(OFFSET('Survey Data'!E$2,$A596,0),Key!$D$2:$D$6,Key!$E$2:$E$6,-25)</f>
        <v>-25</v>
      </c>
      <c r="G596" s="15">
        <f ca="1">_xlfn.XLOOKUP(OFFSET('Survey Data'!F$2,$A596,0),Key!$D$2:$D$6,Key!$E$2:$E$6,-25)</f>
        <v>-25</v>
      </c>
      <c r="H596" s="15">
        <f ca="1">_xlfn.XLOOKUP(OFFSET('Survey Data'!G$2,$A596,0),Key!$D$2:$D$6,Key!$E$2:$E$6,-25)</f>
        <v>-25</v>
      </c>
      <c r="I596" s="15">
        <f ca="1">OFFSET('Survey Data'!$H$2,A596,0)</f>
        <v>0</v>
      </c>
      <c r="J596" s="15" t="str">
        <f ca="1">_xlfn.XLOOKUP(OFFSET('Survey Data'!$R$2,A596,0),Key!$G$2:$G$3,Key!$H$2:$H$3,"")</f>
        <v/>
      </c>
      <c r="L596">
        <f t="shared" ca="1" si="72"/>
        <v>-150</v>
      </c>
      <c r="M596">
        <f t="shared" ca="1" si="73"/>
        <v>0</v>
      </c>
      <c r="N596" t="e">
        <f ca="1">VLOOKUP(M596,Key!J$2:K$101,2,FALSE)</f>
        <v>#N/A</v>
      </c>
      <c r="O596" t="e" cm="1">
        <f t="array" ref="O596">_xlfn.IFS(COUNTIF('Survey Data'!J596:P596,"Yes")&gt;1,4,'Survey Data'!P596="Yes",1,'Survey Data'!L596="Yes",2,'Survey Data'!M596="Yes",3,'Survey Data'!J596="Yes",4,'Survey Data'!K596="Yes",4,'Survey Data'!N596="Yes",4)</f>
        <v>#N/A</v>
      </c>
      <c r="P596" t="e">
        <f t="shared" ca="1" si="74"/>
        <v>#N/A</v>
      </c>
      <c r="Q596">
        <f t="shared" ca="1" si="75"/>
        <v>1</v>
      </c>
      <c r="R596" t="b">
        <f t="shared" ca="1" si="76"/>
        <v>1</v>
      </c>
      <c r="S596" t="str">
        <f t="shared" ca="1" si="77"/>
        <v/>
      </c>
      <c r="T596" t="e">
        <f ca="1">_xlfn.XLOOKUP(P596,'Depression Treatment'!A$2:A$33,'Depression Treatment'!I$2:I$33,0)*S596</f>
        <v>#N/A</v>
      </c>
      <c r="U596">
        <f>IF(LEFT('Survey Data'!I596,8)="Employed",1,0)</f>
        <v>0</v>
      </c>
      <c r="V596" s="33" t="e">
        <f ca="1">S596*(U596*(T596*VLOOKUP(N596,'Depression Treatment'!F$38:I$41,3,FALSE)+(1-T596)*VLOOKUP(N596,'Depression Treatment'!F$38:I$41,4,FALSE))+(1-U596)*(T596*VLOOKUP(N596,'Depression Treatment'!F$43:I$46,3,FALSE)+(1-T596)*VLOOKUP(N596,'Depression Treatment'!F$43:I$46,4,FALSE)))</f>
        <v>#VALUE!</v>
      </c>
      <c r="W596" s="33">
        <f t="shared" ca="1" si="78"/>
        <v>0</v>
      </c>
    </row>
    <row r="597" spans="1:23" x14ac:dyDescent="0.3">
      <c r="A597">
        <f t="shared" si="79"/>
        <v>595</v>
      </c>
      <c r="B597" s="15" t="str">
        <f ca="1">_xlfn.XLOOKUP(OFFSET('Survey Data'!$A$2,A597,0),Key!A$2:A$5,Key!B$2:B$5,"")</f>
        <v/>
      </c>
      <c r="C597" s="15">
        <f ca="1">_xlfn.XLOOKUP(OFFSET('Survey Data'!B$2,$A597,0),Key!$D$2:$D$6,Key!$E$2:$E$6,-25)</f>
        <v>-25</v>
      </c>
      <c r="D597" s="15">
        <f ca="1">_xlfn.XLOOKUP(OFFSET('Survey Data'!C$2,$A597,0),Key!$D$2:$D$6,Key!$E$2:$E$6,-25)</f>
        <v>-25</v>
      </c>
      <c r="E597" s="15">
        <f ca="1">_xlfn.XLOOKUP(OFFSET('Survey Data'!D$2,$A597,0),Key!$D$2:$D$6,Key!$E$2:$E$6,-25)</f>
        <v>-25</v>
      </c>
      <c r="F597" s="15">
        <f ca="1">_xlfn.XLOOKUP(OFFSET('Survey Data'!E$2,$A597,0),Key!$D$2:$D$6,Key!$E$2:$E$6,-25)</f>
        <v>-25</v>
      </c>
      <c r="G597" s="15">
        <f ca="1">_xlfn.XLOOKUP(OFFSET('Survey Data'!F$2,$A597,0),Key!$D$2:$D$6,Key!$E$2:$E$6,-25)</f>
        <v>-25</v>
      </c>
      <c r="H597" s="15">
        <f ca="1">_xlfn.XLOOKUP(OFFSET('Survey Data'!G$2,$A597,0),Key!$D$2:$D$6,Key!$E$2:$E$6,-25)</f>
        <v>-25</v>
      </c>
      <c r="I597" s="15">
        <f ca="1">OFFSET('Survey Data'!$H$2,A597,0)</f>
        <v>0</v>
      </c>
      <c r="J597" s="15" t="str">
        <f ca="1">_xlfn.XLOOKUP(OFFSET('Survey Data'!$R$2,A597,0),Key!$G$2:$G$3,Key!$H$2:$H$3,"")</f>
        <v/>
      </c>
      <c r="L597">
        <f t="shared" ca="1" si="72"/>
        <v>-150</v>
      </c>
      <c r="M597">
        <f t="shared" ca="1" si="73"/>
        <v>0</v>
      </c>
      <c r="N597" t="e">
        <f ca="1">VLOOKUP(M597,Key!J$2:K$101,2,FALSE)</f>
        <v>#N/A</v>
      </c>
      <c r="O597" t="e" cm="1">
        <f t="array" ref="O597">_xlfn.IFS(COUNTIF('Survey Data'!J597:P597,"Yes")&gt;1,4,'Survey Data'!P597="Yes",1,'Survey Data'!L597="Yes",2,'Survey Data'!M597="Yes",3,'Survey Data'!J597="Yes",4,'Survey Data'!K597="Yes",4,'Survey Data'!N597="Yes",4)</f>
        <v>#N/A</v>
      </c>
      <c r="P597" t="e">
        <f t="shared" ca="1" si="74"/>
        <v>#N/A</v>
      </c>
      <c r="Q597">
        <f t="shared" ca="1" si="75"/>
        <v>1</v>
      </c>
      <c r="R597" t="b">
        <f t="shared" ca="1" si="76"/>
        <v>1</v>
      </c>
      <c r="S597" t="str">
        <f t="shared" ca="1" si="77"/>
        <v/>
      </c>
      <c r="T597" t="e">
        <f ca="1">_xlfn.XLOOKUP(P597,'Depression Treatment'!A$2:A$33,'Depression Treatment'!I$2:I$33,0)*S597</f>
        <v>#N/A</v>
      </c>
      <c r="U597">
        <f>IF(LEFT('Survey Data'!I597,8)="Employed",1,0)</f>
        <v>0</v>
      </c>
      <c r="V597" s="33" t="e">
        <f ca="1">S597*(U597*(T597*VLOOKUP(N597,'Depression Treatment'!F$38:I$41,3,FALSE)+(1-T597)*VLOOKUP(N597,'Depression Treatment'!F$38:I$41,4,FALSE))+(1-U597)*(T597*VLOOKUP(N597,'Depression Treatment'!F$43:I$46,3,FALSE)+(1-T597)*VLOOKUP(N597,'Depression Treatment'!F$43:I$46,4,FALSE)))</f>
        <v>#VALUE!</v>
      </c>
      <c r="W597" s="33">
        <f t="shared" ca="1" si="78"/>
        <v>0</v>
      </c>
    </row>
    <row r="598" spans="1:23" x14ac:dyDescent="0.3">
      <c r="A598">
        <f t="shared" si="79"/>
        <v>596</v>
      </c>
      <c r="B598" s="15" t="str">
        <f ca="1">_xlfn.XLOOKUP(OFFSET('Survey Data'!$A$2,A598,0),Key!A$2:A$5,Key!B$2:B$5,"")</f>
        <v/>
      </c>
      <c r="C598" s="15">
        <f ca="1">_xlfn.XLOOKUP(OFFSET('Survey Data'!B$2,$A598,0),Key!$D$2:$D$6,Key!$E$2:$E$6,-25)</f>
        <v>-25</v>
      </c>
      <c r="D598" s="15">
        <f ca="1">_xlfn.XLOOKUP(OFFSET('Survey Data'!C$2,$A598,0),Key!$D$2:$D$6,Key!$E$2:$E$6,-25)</f>
        <v>-25</v>
      </c>
      <c r="E598" s="15">
        <f ca="1">_xlfn.XLOOKUP(OFFSET('Survey Data'!D$2,$A598,0),Key!$D$2:$D$6,Key!$E$2:$E$6,-25)</f>
        <v>-25</v>
      </c>
      <c r="F598" s="15">
        <f ca="1">_xlfn.XLOOKUP(OFFSET('Survey Data'!E$2,$A598,0),Key!$D$2:$D$6,Key!$E$2:$E$6,-25)</f>
        <v>-25</v>
      </c>
      <c r="G598" s="15">
        <f ca="1">_xlfn.XLOOKUP(OFFSET('Survey Data'!F$2,$A598,0),Key!$D$2:$D$6,Key!$E$2:$E$6,-25)</f>
        <v>-25</v>
      </c>
      <c r="H598" s="15">
        <f ca="1">_xlfn.XLOOKUP(OFFSET('Survey Data'!G$2,$A598,0),Key!$D$2:$D$6,Key!$E$2:$E$6,-25)</f>
        <v>-25</v>
      </c>
      <c r="I598" s="15">
        <f ca="1">OFFSET('Survey Data'!$H$2,A598,0)</f>
        <v>0</v>
      </c>
      <c r="J598" s="15" t="str">
        <f ca="1">_xlfn.XLOOKUP(OFFSET('Survey Data'!$R$2,A598,0),Key!$G$2:$G$3,Key!$H$2:$H$3,"")</f>
        <v/>
      </c>
      <c r="L598">
        <f t="shared" ca="1" si="72"/>
        <v>-150</v>
      </c>
      <c r="M598">
        <f t="shared" ca="1" si="73"/>
        <v>0</v>
      </c>
      <c r="N598" t="e">
        <f ca="1">VLOOKUP(M598,Key!J$2:K$101,2,FALSE)</f>
        <v>#N/A</v>
      </c>
      <c r="O598" t="e" cm="1">
        <f t="array" ref="O598">_xlfn.IFS(COUNTIF('Survey Data'!J598:P598,"Yes")&gt;1,4,'Survey Data'!P598="Yes",1,'Survey Data'!L598="Yes",2,'Survey Data'!M598="Yes",3,'Survey Data'!J598="Yes",4,'Survey Data'!K598="Yes",4,'Survey Data'!N598="Yes",4)</f>
        <v>#N/A</v>
      </c>
      <c r="P598" t="e">
        <f t="shared" ca="1" si="74"/>
        <v>#N/A</v>
      </c>
      <c r="Q598">
        <f t="shared" ca="1" si="75"/>
        <v>1</v>
      </c>
      <c r="R598" t="b">
        <f t="shared" ca="1" si="76"/>
        <v>1</v>
      </c>
      <c r="S598" t="str">
        <f t="shared" ca="1" si="77"/>
        <v/>
      </c>
      <c r="T598" t="e">
        <f ca="1">_xlfn.XLOOKUP(P598,'Depression Treatment'!A$2:A$33,'Depression Treatment'!I$2:I$33,0)*S598</f>
        <v>#N/A</v>
      </c>
      <c r="U598">
        <f>IF(LEFT('Survey Data'!I598,8)="Employed",1,0)</f>
        <v>0</v>
      </c>
      <c r="V598" s="33" t="e">
        <f ca="1">S598*(U598*(T598*VLOOKUP(N598,'Depression Treatment'!F$38:I$41,3,FALSE)+(1-T598)*VLOOKUP(N598,'Depression Treatment'!F$38:I$41,4,FALSE))+(1-U598)*(T598*VLOOKUP(N598,'Depression Treatment'!F$43:I$46,3,FALSE)+(1-T598)*VLOOKUP(N598,'Depression Treatment'!F$43:I$46,4,FALSE)))</f>
        <v>#VALUE!</v>
      </c>
      <c r="W598" s="33">
        <f t="shared" ca="1" si="78"/>
        <v>0</v>
      </c>
    </row>
    <row r="599" spans="1:23" x14ac:dyDescent="0.3">
      <c r="A599">
        <f t="shared" si="79"/>
        <v>597</v>
      </c>
      <c r="B599" s="15" t="str">
        <f ca="1">_xlfn.XLOOKUP(OFFSET('Survey Data'!$A$2,A599,0),Key!A$2:A$5,Key!B$2:B$5,"")</f>
        <v/>
      </c>
      <c r="C599" s="15">
        <f ca="1">_xlfn.XLOOKUP(OFFSET('Survey Data'!B$2,$A599,0),Key!$D$2:$D$6,Key!$E$2:$E$6,-25)</f>
        <v>-25</v>
      </c>
      <c r="D599" s="15">
        <f ca="1">_xlfn.XLOOKUP(OFFSET('Survey Data'!C$2,$A599,0),Key!$D$2:$D$6,Key!$E$2:$E$6,-25)</f>
        <v>-25</v>
      </c>
      <c r="E599" s="15">
        <f ca="1">_xlfn.XLOOKUP(OFFSET('Survey Data'!D$2,$A599,0),Key!$D$2:$D$6,Key!$E$2:$E$6,-25)</f>
        <v>-25</v>
      </c>
      <c r="F599" s="15">
        <f ca="1">_xlfn.XLOOKUP(OFFSET('Survey Data'!E$2,$A599,0),Key!$D$2:$D$6,Key!$E$2:$E$6,-25)</f>
        <v>-25</v>
      </c>
      <c r="G599" s="15">
        <f ca="1">_xlfn.XLOOKUP(OFFSET('Survey Data'!F$2,$A599,0),Key!$D$2:$D$6,Key!$E$2:$E$6,-25)</f>
        <v>-25</v>
      </c>
      <c r="H599" s="15">
        <f ca="1">_xlfn.XLOOKUP(OFFSET('Survey Data'!G$2,$A599,0),Key!$D$2:$D$6,Key!$E$2:$E$6,-25)</f>
        <v>-25</v>
      </c>
      <c r="I599" s="15">
        <f ca="1">OFFSET('Survey Data'!$H$2,A599,0)</f>
        <v>0</v>
      </c>
      <c r="J599" s="15" t="str">
        <f ca="1">_xlfn.XLOOKUP(OFFSET('Survey Data'!$R$2,A599,0),Key!$G$2:$G$3,Key!$H$2:$H$3,"")</f>
        <v/>
      </c>
      <c r="L599">
        <f t="shared" ca="1" si="72"/>
        <v>-150</v>
      </c>
      <c r="M599">
        <f t="shared" ca="1" si="73"/>
        <v>0</v>
      </c>
      <c r="N599" t="e">
        <f ca="1">VLOOKUP(M599,Key!J$2:K$101,2,FALSE)</f>
        <v>#N/A</v>
      </c>
      <c r="O599" t="e" cm="1">
        <f t="array" ref="O599">_xlfn.IFS(COUNTIF('Survey Data'!J599:P599,"Yes")&gt;1,4,'Survey Data'!P599="Yes",1,'Survey Data'!L599="Yes",2,'Survey Data'!M599="Yes",3,'Survey Data'!J599="Yes",4,'Survey Data'!K599="Yes",4,'Survey Data'!N599="Yes",4)</f>
        <v>#N/A</v>
      </c>
      <c r="P599" t="e">
        <f t="shared" ca="1" si="74"/>
        <v>#N/A</v>
      </c>
      <c r="Q599">
        <f t="shared" ca="1" si="75"/>
        <v>1</v>
      </c>
      <c r="R599" t="b">
        <f t="shared" ca="1" si="76"/>
        <v>1</v>
      </c>
      <c r="S599" t="str">
        <f t="shared" ca="1" si="77"/>
        <v/>
      </c>
      <c r="T599" t="e">
        <f ca="1">_xlfn.XLOOKUP(P599,'Depression Treatment'!A$2:A$33,'Depression Treatment'!I$2:I$33,0)*S599</f>
        <v>#N/A</v>
      </c>
      <c r="U599">
        <f>IF(LEFT('Survey Data'!I599,8)="Employed",1,0)</f>
        <v>0</v>
      </c>
      <c r="V599" s="33" t="e">
        <f ca="1">S599*(U599*(T599*VLOOKUP(N599,'Depression Treatment'!F$38:I$41,3,FALSE)+(1-T599)*VLOOKUP(N599,'Depression Treatment'!F$38:I$41,4,FALSE))+(1-U599)*(T599*VLOOKUP(N599,'Depression Treatment'!F$43:I$46,3,FALSE)+(1-T599)*VLOOKUP(N599,'Depression Treatment'!F$43:I$46,4,FALSE)))</f>
        <v>#VALUE!</v>
      </c>
      <c r="W599" s="33">
        <f t="shared" ca="1" si="78"/>
        <v>0</v>
      </c>
    </row>
    <row r="600" spans="1:23" x14ac:dyDescent="0.3">
      <c r="A600">
        <f t="shared" si="79"/>
        <v>598</v>
      </c>
      <c r="B600" s="15" t="str">
        <f ca="1">_xlfn.XLOOKUP(OFFSET('Survey Data'!$A$2,A600,0),Key!A$2:A$5,Key!B$2:B$5,"")</f>
        <v/>
      </c>
      <c r="C600" s="15">
        <f ca="1">_xlfn.XLOOKUP(OFFSET('Survey Data'!B$2,$A600,0),Key!$D$2:$D$6,Key!$E$2:$E$6,-25)</f>
        <v>-25</v>
      </c>
      <c r="D600" s="15">
        <f ca="1">_xlfn.XLOOKUP(OFFSET('Survey Data'!C$2,$A600,0),Key!$D$2:$D$6,Key!$E$2:$E$6,-25)</f>
        <v>-25</v>
      </c>
      <c r="E600" s="15">
        <f ca="1">_xlfn.XLOOKUP(OFFSET('Survey Data'!D$2,$A600,0),Key!$D$2:$D$6,Key!$E$2:$E$6,-25)</f>
        <v>-25</v>
      </c>
      <c r="F600" s="15">
        <f ca="1">_xlfn.XLOOKUP(OFFSET('Survey Data'!E$2,$A600,0),Key!$D$2:$D$6,Key!$E$2:$E$6,-25)</f>
        <v>-25</v>
      </c>
      <c r="G600" s="15">
        <f ca="1">_xlfn.XLOOKUP(OFFSET('Survey Data'!F$2,$A600,0),Key!$D$2:$D$6,Key!$E$2:$E$6,-25)</f>
        <v>-25</v>
      </c>
      <c r="H600" s="15">
        <f ca="1">_xlfn.XLOOKUP(OFFSET('Survey Data'!G$2,$A600,0),Key!$D$2:$D$6,Key!$E$2:$E$6,-25)</f>
        <v>-25</v>
      </c>
      <c r="I600" s="15">
        <f ca="1">OFFSET('Survey Data'!$H$2,A600,0)</f>
        <v>0</v>
      </c>
      <c r="J600" s="15" t="str">
        <f ca="1">_xlfn.XLOOKUP(OFFSET('Survey Data'!$R$2,A600,0),Key!$G$2:$G$3,Key!$H$2:$H$3,"")</f>
        <v/>
      </c>
      <c r="L600">
        <f t="shared" ca="1" si="72"/>
        <v>-150</v>
      </c>
      <c r="M600">
        <f t="shared" ca="1" si="73"/>
        <v>0</v>
      </c>
      <c r="N600" t="e">
        <f ca="1">VLOOKUP(M600,Key!J$2:K$101,2,FALSE)</f>
        <v>#N/A</v>
      </c>
      <c r="O600" t="e" cm="1">
        <f t="array" ref="O600">_xlfn.IFS(COUNTIF('Survey Data'!J600:P600,"Yes")&gt;1,4,'Survey Data'!P600="Yes",1,'Survey Data'!L600="Yes",2,'Survey Data'!M600="Yes",3,'Survey Data'!J600="Yes",4,'Survey Data'!K600="Yes",4,'Survey Data'!N600="Yes",4)</f>
        <v>#N/A</v>
      </c>
      <c r="P600" t="e">
        <f t="shared" ca="1" si="74"/>
        <v>#N/A</v>
      </c>
      <c r="Q600">
        <f t="shared" ca="1" si="75"/>
        <v>1</v>
      </c>
      <c r="R600" t="b">
        <f t="shared" ca="1" si="76"/>
        <v>1</v>
      </c>
      <c r="S600" t="str">
        <f t="shared" ca="1" si="77"/>
        <v/>
      </c>
      <c r="T600" t="e">
        <f ca="1">_xlfn.XLOOKUP(P600,'Depression Treatment'!A$2:A$33,'Depression Treatment'!I$2:I$33,0)*S600</f>
        <v>#N/A</v>
      </c>
      <c r="U600">
        <f>IF(LEFT('Survey Data'!I600,8)="Employed",1,0)</f>
        <v>0</v>
      </c>
      <c r="V600" s="33" t="e">
        <f ca="1">S600*(U600*(T600*VLOOKUP(N600,'Depression Treatment'!F$38:I$41,3,FALSE)+(1-T600)*VLOOKUP(N600,'Depression Treatment'!F$38:I$41,4,FALSE))+(1-U600)*(T600*VLOOKUP(N600,'Depression Treatment'!F$43:I$46,3,FALSE)+(1-T600)*VLOOKUP(N600,'Depression Treatment'!F$43:I$46,4,FALSE)))</f>
        <v>#VALUE!</v>
      </c>
      <c r="W600" s="33">
        <f t="shared" ca="1" si="78"/>
        <v>0</v>
      </c>
    </row>
    <row r="601" spans="1:23" x14ac:dyDescent="0.3">
      <c r="A601">
        <f t="shared" si="79"/>
        <v>599</v>
      </c>
      <c r="B601" s="15" t="str">
        <f ca="1">_xlfn.XLOOKUP(OFFSET('Survey Data'!$A$2,A601,0),Key!A$2:A$5,Key!B$2:B$5,"")</f>
        <v/>
      </c>
      <c r="C601" s="15">
        <f ca="1">_xlfn.XLOOKUP(OFFSET('Survey Data'!B$2,$A601,0),Key!$D$2:$D$6,Key!$E$2:$E$6,-25)</f>
        <v>-25</v>
      </c>
      <c r="D601" s="15">
        <f ca="1">_xlfn.XLOOKUP(OFFSET('Survey Data'!C$2,$A601,0),Key!$D$2:$D$6,Key!$E$2:$E$6,-25)</f>
        <v>-25</v>
      </c>
      <c r="E601" s="15">
        <f ca="1">_xlfn.XLOOKUP(OFFSET('Survey Data'!D$2,$A601,0),Key!$D$2:$D$6,Key!$E$2:$E$6,-25)</f>
        <v>-25</v>
      </c>
      <c r="F601" s="15">
        <f ca="1">_xlfn.XLOOKUP(OFFSET('Survey Data'!E$2,$A601,0),Key!$D$2:$D$6,Key!$E$2:$E$6,-25)</f>
        <v>-25</v>
      </c>
      <c r="G601" s="15">
        <f ca="1">_xlfn.XLOOKUP(OFFSET('Survey Data'!F$2,$A601,0),Key!$D$2:$D$6,Key!$E$2:$E$6,-25)</f>
        <v>-25</v>
      </c>
      <c r="H601" s="15">
        <f ca="1">_xlfn.XLOOKUP(OFFSET('Survey Data'!G$2,$A601,0),Key!$D$2:$D$6,Key!$E$2:$E$6,-25)</f>
        <v>-25</v>
      </c>
      <c r="I601" s="15">
        <f ca="1">OFFSET('Survey Data'!$H$2,A601,0)</f>
        <v>0</v>
      </c>
      <c r="J601" s="15" t="str">
        <f ca="1">_xlfn.XLOOKUP(OFFSET('Survey Data'!$R$2,A601,0),Key!$G$2:$G$3,Key!$H$2:$H$3,"")</f>
        <v/>
      </c>
      <c r="L601">
        <f t="shared" ca="1" si="72"/>
        <v>-150</v>
      </c>
      <c r="M601">
        <f t="shared" ca="1" si="73"/>
        <v>0</v>
      </c>
      <c r="N601" t="e">
        <f ca="1">VLOOKUP(M601,Key!J$2:K$101,2,FALSE)</f>
        <v>#N/A</v>
      </c>
      <c r="O601" t="e" cm="1">
        <f t="array" ref="O601">_xlfn.IFS(COUNTIF('Survey Data'!J601:P601,"Yes")&gt;1,4,'Survey Data'!P601="Yes",1,'Survey Data'!L601="Yes",2,'Survey Data'!M601="Yes",3,'Survey Data'!J601="Yes",4,'Survey Data'!K601="Yes",4,'Survey Data'!N601="Yes",4)</f>
        <v>#N/A</v>
      </c>
      <c r="P601" t="e">
        <f t="shared" ca="1" si="74"/>
        <v>#N/A</v>
      </c>
      <c r="Q601">
        <f t="shared" ca="1" si="75"/>
        <v>1</v>
      </c>
      <c r="R601" t="b">
        <f t="shared" ca="1" si="76"/>
        <v>1</v>
      </c>
      <c r="S601" t="str">
        <f t="shared" ca="1" si="77"/>
        <v/>
      </c>
      <c r="T601" t="e">
        <f ca="1">_xlfn.XLOOKUP(P601,'Depression Treatment'!A$2:A$33,'Depression Treatment'!I$2:I$33,0)*S601</f>
        <v>#N/A</v>
      </c>
      <c r="U601">
        <f>IF(LEFT('Survey Data'!I601,8)="Employed",1,0)</f>
        <v>0</v>
      </c>
      <c r="V601" s="33" t="e">
        <f ca="1">S601*(U601*(T601*VLOOKUP(N601,'Depression Treatment'!F$38:I$41,3,FALSE)+(1-T601)*VLOOKUP(N601,'Depression Treatment'!F$38:I$41,4,FALSE))+(1-U601)*(T601*VLOOKUP(N601,'Depression Treatment'!F$43:I$46,3,FALSE)+(1-T601)*VLOOKUP(N601,'Depression Treatment'!F$43:I$46,4,FALSE)))</f>
        <v>#VALUE!</v>
      </c>
      <c r="W601" s="33">
        <f t="shared" ca="1" si="78"/>
        <v>0</v>
      </c>
    </row>
    <row r="602" spans="1:23" x14ac:dyDescent="0.3">
      <c r="A602">
        <f t="shared" si="79"/>
        <v>600</v>
      </c>
      <c r="B602" s="15" t="str">
        <f ca="1">_xlfn.XLOOKUP(OFFSET('Survey Data'!$A$2,A602,0),Key!A$2:A$5,Key!B$2:B$5,"")</f>
        <v/>
      </c>
      <c r="C602" s="15">
        <f ca="1">_xlfn.XLOOKUP(OFFSET('Survey Data'!B$2,$A602,0),Key!$D$2:$D$6,Key!$E$2:$E$6,-25)</f>
        <v>-25</v>
      </c>
      <c r="D602" s="15">
        <f ca="1">_xlfn.XLOOKUP(OFFSET('Survey Data'!C$2,$A602,0),Key!$D$2:$D$6,Key!$E$2:$E$6,-25)</f>
        <v>-25</v>
      </c>
      <c r="E602" s="15">
        <f ca="1">_xlfn.XLOOKUP(OFFSET('Survey Data'!D$2,$A602,0),Key!$D$2:$D$6,Key!$E$2:$E$6,-25)</f>
        <v>-25</v>
      </c>
      <c r="F602" s="15">
        <f ca="1">_xlfn.XLOOKUP(OFFSET('Survey Data'!E$2,$A602,0),Key!$D$2:$D$6,Key!$E$2:$E$6,-25)</f>
        <v>-25</v>
      </c>
      <c r="G602" s="15">
        <f ca="1">_xlfn.XLOOKUP(OFFSET('Survey Data'!F$2,$A602,0),Key!$D$2:$D$6,Key!$E$2:$E$6,-25)</f>
        <v>-25</v>
      </c>
      <c r="H602" s="15">
        <f ca="1">_xlfn.XLOOKUP(OFFSET('Survey Data'!G$2,$A602,0),Key!$D$2:$D$6,Key!$E$2:$E$6,-25)</f>
        <v>-25</v>
      </c>
      <c r="I602" s="15">
        <f ca="1">OFFSET('Survey Data'!$H$2,A602,0)</f>
        <v>0</v>
      </c>
      <c r="J602" s="15" t="str">
        <f ca="1">_xlfn.XLOOKUP(OFFSET('Survey Data'!$R$2,A602,0),Key!$G$2:$G$3,Key!$H$2:$H$3,"")</f>
        <v/>
      </c>
      <c r="L602">
        <f t="shared" ca="1" si="72"/>
        <v>-150</v>
      </c>
      <c r="M602">
        <f t="shared" ca="1" si="73"/>
        <v>0</v>
      </c>
      <c r="N602" t="e">
        <f ca="1">VLOOKUP(M602,Key!J$2:K$101,2,FALSE)</f>
        <v>#N/A</v>
      </c>
      <c r="O602" t="e" cm="1">
        <f t="array" ref="O602">_xlfn.IFS(COUNTIF('Survey Data'!J602:P602,"Yes")&gt;1,4,'Survey Data'!P602="Yes",1,'Survey Data'!L602="Yes",2,'Survey Data'!M602="Yes",3,'Survey Data'!J602="Yes",4,'Survey Data'!K602="Yes",4,'Survey Data'!N602="Yes",4)</f>
        <v>#N/A</v>
      </c>
      <c r="P602" t="e">
        <f t="shared" ca="1" si="74"/>
        <v>#N/A</v>
      </c>
      <c r="Q602">
        <f t="shared" ca="1" si="75"/>
        <v>1</v>
      </c>
      <c r="R602" t="b">
        <f t="shared" ca="1" si="76"/>
        <v>1</v>
      </c>
      <c r="S602" t="str">
        <f t="shared" ca="1" si="77"/>
        <v/>
      </c>
      <c r="T602" t="e">
        <f ca="1">_xlfn.XLOOKUP(P602,'Depression Treatment'!A$2:A$33,'Depression Treatment'!I$2:I$33,0)*S602</f>
        <v>#N/A</v>
      </c>
      <c r="U602">
        <f>IF(LEFT('Survey Data'!I602,8)="Employed",1,0)</f>
        <v>0</v>
      </c>
      <c r="V602" s="33" t="e">
        <f ca="1">S602*(U602*(T602*VLOOKUP(N602,'Depression Treatment'!F$38:I$41,3,FALSE)+(1-T602)*VLOOKUP(N602,'Depression Treatment'!F$38:I$41,4,FALSE))+(1-U602)*(T602*VLOOKUP(N602,'Depression Treatment'!F$43:I$46,3,FALSE)+(1-T602)*VLOOKUP(N602,'Depression Treatment'!F$43:I$46,4,FALSE)))</f>
        <v>#VALUE!</v>
      </c>
      <c r="W602" s="33">
        <f t="shared" ca="1" si="78"/>
        <v>0</v>
      </c>
    </row>
    <row r="603" spans="1:23" x14ac:dyDescent="0.3">
      <c r="A603">
        <f t="shared" si="79"/>
        <v>601</v>
      </c>
      <c r="B603" s="15" t="str">
        <f ca="1">_xlfn.XLOOKUP(OFFSET('Survey Data'!$A$2,A603,0),Key!A$2:A$5,Key!B$2:B$5,"")</f>
        <v/>
      </c>
      <c r="C603" s="15">
        <f ca="1">_xlfn.XLOOKUP(OFFSET('Survey Data'!B$2,$A603,0),Key!$D$2:$D$6,Key!$E$2:$E$6,-25)</f>
        <v>-25</v>
      </c>
      <c r="D603" s="15">
        <f ca="1">_xlfn.XLOOKUP(OFFSET('Survey Data'!C$2,$A603,0),Key!$D$2:$D$6,Key!$E$2:$E$6,-25)</f>
        <v>-25</v>
      </c>
      <c r="E603" s="15">
        <f ca="1">_xlfn.XLOOKUP(OFFSET('Survey Data'!D$2,$A603,0),Key!$D$2:$D$6,Key!$E$2:$E$6,-25)</f>
        <v>-25</v>
      </c>
      <c r="F603" s="15">
        <f ca="1">_xlfn.XLOOKUP(OFFSET('Survey Data'!E$2,$A603,0),Key!$D$2:$D$6,Key!$E$2:$E$6,-25)</f>
        <v>-25</v>
      </c>
      <c r="G603" s="15">
        <f ca="1">_xlfn.XLOOKUP(OFFSET('Survey Data'!F$2,$A603,0),Key!$D$2:$D$6,Key!$E$2:$E$6,-25)</f>
        <v>-25</v>
      </c>
      <c r="H603" s="15">
        <f ca="1">_xlfn.XLOOKUP(OFFSET('Survey Data'!G$2,$A603,0),Key!$D$2:$D$6,Key!$E$2:$E$6,-25)</f>
        <v>-25</v>
      </c>
      <c r="I603" s="15">
        <f ca="1">OFFSET('Survey Data'!$H$2,A603,0)</f>
        <v>0</v>
      </c>
      <c r="J603" s="15" t="str">
        <f ca="1">_xlfn.XLOOKUP(OFFSET('Survey Data'!$R$2,A603,0),Key!$G$2:$G$3,Key!$H$2:$H$3,"")</f>
        <v/>
      </c>
      <c r="L603">
        <f t="shared" ca="1" si="72"/>
        <v>-150</v>
      </c>
      <c r="M603">
        <f t="shared" ca="1" si="73"/>
        <v>0</v>
      </c>
      <c r="N603" t="e">
        <f ca="1">VLOOKUP(M603,Key!J$2:K$101,2,FALSE)</f>
        <v>#N/A</v>
      </c>
      <c r="O603" t="e" cm="1">
        <f t="array" ref="O603">_xlfn.IFS(COUNTIF('Survey Data'!J603:P603,"Yes")&gt;1,4,'Survey Data'!P603="Yes",1,'Survey Data'!L603="Yes",2,'Survey Data'!M603="Yes",3,'Survey Data'!J603="Yes",4,'Survey Data'!K603="Yes",4,'Survey Data'!N603="Yes",4)</f>
        <v>#N/A</v>
      </c>
      <c r="P603" t="e">
        <f t="shared" ca="1" si="74"/>
        <v>#N/A</v>
      </c>
      <c r="Q603">
        <f t="shared" ca="1" si="75"/>
        <v>1</v>
      </c>
      <c r="R603" t="b">
        <f t="shared" ca="1" si="76"/>
        <v>1</v>
      </c>
      <c r="S603" t="str">
        <f t="shared" ca="1" si="77"/>
        <v/>
      </c>
      <c r="T603" t="e">
        <f ca="1">_xlfn.XLOOKUP(P603,'Depression Treatment'!A$2:A$33,'Depression Treatment'!I$2:I$33,0)*S603</f>
        <v>#N/A</v>
      </c>
      <c r="U603">
        <f>IF(LEFT('Survey Data'!I603,8)="Employed",1,0)</f>
        <v>0</v>
      </c>
      <c r="V603" s="33" t="e">
        <f ca="1">S603*(U603*(T603*VLOOKUP(N603,'Depression Treatment'!F$38:I$41,3,FALSE)+(1-T603)*VLOOKUP(N603,'Depression Treatment'!F$38:I$41,4,FALSE))+(1-U603)*(T603*VLOOKUP(N603,'Depression Treatment'!F$43:I$46,3,FALSE)+(1-T603)*VLOOKUP(N603,'Depression Treatment'!F$43:I$46,4,FALSE)))</f>
        <v>#VALUE!</v>
      </c>
      <c r="W603" s="33">
        <f t="shared" ca="1" si="78"/>
        <v>0</v>
      </c>
    </row>
    <row r="604" spans="1:23" x14ac:dyDescent="0.3">
      <c r="A604">
        <f t="shared" si="79"/>
        <v>602</v>
      </c>
      <c r="B604" s="15" t="str">
        <f ca="1">_xlfn.XLOOKUP(OFFSET('Survey Data'!$A$2,A604,0),Key!A$2:A$5,Key!B$2:B$5,"")</f>
        <v/>
      </c>
      <c r="C604" s="15">
        <f ca="1">_xlfn.XLOOKUP(OFFSET('Survey Data'!B$2,$A604,0),Key!$D$2:$D$6,Key!$E$2:$E$6,-25)</f>
        <v>-25</v>
      </c>
      <c r="D604" s="15">
        <f ca="1">_xlfn.XLOOKUP(OFFSET('Survey Data'!C$2,$A604,0),Key!$D$2:$D$6,Key!$E$2:$E$6,-25)</f>
        <v>-25</v>
      </c>
      <c r="E604" s="15">
        <f ca="1">_xlfn.XLOOKUP(OFFSET('Survey Data'!D$2,$A604,0),Key!$D$2:$D$6,Key!$E$2:$E$6,-25)</f>
        <v>-25</v>
      </c>
      <c r="F604" s="15">
        <f ca="1">_xlfn.XLOOKUP(OFFSET('Survey Data'!E$2,$A604,0),Key!$D$2:$D$6,Key!$E$2:$E$6,-25)</f>
        <v>-25</v>
      </c>
      <c r="G604" s="15">
        <f ca="1">_xlfn.XLOOKUP(OFFSET('Survey Data'!F$2,$A604,0),Key!$D$2:$D$6,Key!$E$2:$E$6,-25)</f>
        <v>-25</v>
      </c>
      <c r="H604" s="15">
        <f ca="1">_xlfn.XLOOKUP(OFFSET('Survey Data'!G$2,$A604,0),Key!$D$2:$D$6,Key!$E$2:$E$6,-25)</f>
        <v>-25</v>
      </c>
      <c r="I604" s="15">
        <f ca="1">OFFSET('Survey Data'!$H$2,A604,0)</f>
        <v>0</v>
      </c>
      <c r="J604" s="15" t="str">
        <f ca="1">_xlfn.XLOOKUP(OFFSET('Survey Data'!$R$2,A604,0),Key!$G$2:$G$3,Key!$H$2:$H$3,"")</f>
        <v/>
      </c>
      <c r="L604">
        <f t="shared" ca="1" si="72"/>
        <v>-150</v>
      </c>
      <c r="M604">
        <f t="shared" ca="1" si="73"/>
        <v>0</v>
      </c>
      <c r="N604" t="e">
        <f ca="1">VLOOKUP(M604,Key!J$2:K$101,2,FALSE)</f>
        <v>#N/A</v>
      </c>
      <c r="O604" t="e" cm="1">
        <f t="array" ref="O604">_xlfn.IFS(COUNTIF('Survey Data'!J604:P604,"Yes")&gt;1,4,'Survey Data'!P604="Yes",1,'Survey Data'!L604="Yes",2,'Survey Data'!M604="Yes",3,'Survey Data'!J604="Yes",4,'Survey Data'!K604="Yes",4,'Survey Data'!N604="Yes",4)</f>
        <v>#N/A</v>
      </c>
      <c r="P604" t="e">
        <f t="shared" ca="1" si="74"/>
        <v>#N/A</v>
      </c>
      <c r="Q604">
        <f t="shared" ca="1" si="75"/>
        <v>1</v>
      </c>
      <c r="R604" t="b">
        <f t="shared" ca="1" si="76"/>
        <v>1</v>
      </c>
      <c r="S604" t="str">
        <f t="shared" ca="1" si="77"/>
        <v/>
      </c>
      <c r="T604" t="e">
        <f ca="1">_xlfn.XLOOKUP(P604,'Depression Treatment'!A$2:A$33,'Depression Treatment'!I$2:I$33,0)*S604</f>
        <v>#N/A</v>
      </c>
      <c r="U604">
        <f>IF(LEFT('Survey Data'!I604,8)="Employed",1,0)</f>
        <v>0</v>
      </c>
      <c r="V604" s="33" t="e">
        <f ca="1">S604*(U604*(T604*VLOOKUP(N604,'Depression Treatment'!F$38:I$41,3,FALSE)+(1-T604)*VLOOKUP(N604,'Depression Treatment'!F$38:I$41,4,FALSE))+(1-U604)*(T604*VLOOKUP(N604,'Depression Treatment'!F$43:I$46,3,FALSE)+(1-T604)*VLOOKUP(N604,'Depression Treatment'!F$43:I$46,4,FALSE)))</f>
        <v>#VALUE!</v>
      </c>
      <c r="W604" s="33">
        <f t="shared" ca="1" si="78"/>
        <v>0</v>
      </c>
    </row>
    <row r="605" spans="1:23" x14ac:dyDescent="0.3">
      <c r="A605">
        <f t="shared" si="79"/>
        <v>603</v>
      </c>
      <c r="B605" s="15" t="str">
        <f ca="1">_xlfn.XLOOKUP(OFFSET('Survey Data'!$A$2,A605,0),Key!A$2:A$5,Key!B$2:B$5,"")</f>
        <v/>
      </c>
      <c r="C605" s="15">
        <f ca="1">_xlfn.XLOOKUP(OFFSET('Survey Data'!B$2,$A605,0),Key!$D$2:$D$6,Key!$E$2:$E$6,-25)</f>
        <v>-25</v>
      </c>
      <c r="D605" s="15">
        <f ca="1">_xlfn.XLOOKUP(OFFSET('Survey Data'!C$2,$A605,0),Key!$D$2:$D$6,Key!$E$2:$E$6,-25)</f>
        <v>-25</v>
      </c>
      <c r="E605" s="15">
        <f ca="1">_xlfn.XLOOKUP(OFFSET('Survey Data'!D$2,$A605,0),Key!$D$2:$D$6,Key!$E$2:$E$6,-25)</f>
        <v>-25</v>
      </c>
      <c r="F605" s="15">
        <f ca="1">_xlfn.XLOOKUP(OFFSET('Survey Data'!E$2,$A605,0),Key!$D$2:$D$6,Key!$E$2:$E$6,-25)</f>
        <v>-25</v>
      </c>
      <c r="G605" s="15">
        <f ca="1">_xlfn.XLOOKUP(OFFSET('Survey Data'!F$2,$A605,0),Key!$D$2:$D$6,Key!$E$2:$E$6,-25)</f>
        <v>-25</v>
      </c>
      <c r="H605" s="15">
        <f ca="1">_xlfn.XLOOKUP(OFFSET('Survey Data'!G$2,$A605,0),Key!$D$2:$D$6,Key!$E$2:$E$6,-25)</f>
        <v>-25</v>
      </c>
      <c r="I605" s="15">
        <f ca="1">OFFSET('Survey Data'!$H$2,A605,0)</f>
        <v>0</v>
      </c>
      <c r="J605" s="15" t="str">
        <f ca="1">_xlfn.XLOOKUP(OFFSET('Survey Data'!$R$2,A605,0),Key!$G$2:$G$3,Key!$H$2:$H$3,"")</f>
        <v/>
      </c>
      <c r="L605">
        <f t="shared" ca="1" si="72"/>
        <v>-150</v>
      </c>
      <c r="M605">
        <f t="shared" ca="1" si="73"/>
        <v>0</v>
      </c>
      <c r="N605" t="e">
        <f ca="1">VLOOKUP(M605,Key!J$2:K$101,2,FALSE)</f>
        <v>#N/A</v>
      </c>
      <c r="O605" t="e" cm="1">
        <f t="array" ref="O605">_xlfn.IFS(COUNTIF('Survey Data'!J605:P605,"Yes")&gt;1,4,'Survey Data'!P605="Yes",1,'Survey Data'!L605="Yes",2,'Survey Data'!M605="Yes",3,'Survey Data'!J605="Yes",4,'Survey Data'!K605="Yes",4,'Survey Data'!N605="Yes",4)</f>
        <v>#N/A</v>
      </c>
      <c r="P605" t="e">
        <f t="shared" ca="1" si="74"/>
        <v>#N/A</v>
      </c>
      <c r="Q605">
        <f t="shared" ca="1" si="75"/>
        <v>1</v>
      </c>
      <c r="R605" t="b">
        <f t="shared" ca="1" si="76"/>
        <v>1</v>
      </c>
      <c r="S605" t="str">
        <f t="shared" ca="1" si="77"/>
        <v/>
      </c>
      <c r="T605" t="e">
        <f ca="1">_xlfn.XLOOKUP(P605,'Depression Treatment'!A$2:A$33,'Depression Treatment'!I$2:I$33,0)*S605</f>
        <v>#N/A</v>
      </c>
      <c r="U605">
        <f>IF(LEFT('Survey Data'!I605,8)="Employed",1,0)</f>
        <v>0</v>
      </c>
      <c r="V605" s="33" t="e">
        <f ca="1">S605*(U605*(T605*VLOOKUP(N605,'Depression Treatment'!F$38:I$41,3,FALSE)+(1-T605)*VLOOKUP(N605,'Depression Treatment'!F$38:I$41,4,FALSE))+(1-U605)*(T605*VLOOKUP(N605,'Depression Treatment'!F$43:I$46,3,FALSE)+(1-T605)*VLOOKUP(N605,'Depression Treatment'!F$43:I$46,4,FALSE)))</f>
        <v>#VALUE!</v>
      </c>
      <c r="W605" s="33">
        <f t="shared" ca="1" si="78"/>
        <v>0</v>
      </c>
    </row>
    <row r="606" spans="1:23" x14ac:dyDescent="0.3">
      <c r="A606">
        <f t="shared" si="79"/>
        <v>604</v>
      </c>
      <c r="B606" s="15" t="str">
        <f ca="1">_xlfn.XLOOKUP(OFFSET('Survey Data'!$A$2,A606,0),Key!A$2:A$5,Key!B$2:B$5,"")</f>
        <v/>
      </c>
      <c r="C606" s="15">
        <f ca="1">_xlfn.XLOOKUP(OFFSET('Survey Data'!B$2,$A606,0),Key!$D$2:$D$6,Key!$E$2:$E$6,-25)</f>
        <v>-25</v>
      </c>
      <c r="D606" s="15">
        <f ca="1">_xlfn.XLOOKUP(OFFSET('Survey Data'!C$2,$A606,0),Key!$D$2:$D$6,Key!$E$2:$E$6,-25)</f>
        <v>-25</v>
      </c>
      <c r="E606" s="15">
        <f ca="1">_xlfn.XLOOKUP(OFFSET('Survey Data'!D$2,$A606,0),Key!$D$2:$D$6,Key!$E$2:$E$6,-25)</f>
        <v>-25</v>
      </c>
      <c r="F606" s="15">
        <f ca="1">_xlfn.XLOOKUP(OFFSET('Survey Data'!E$2,$A606,0),Key!$D$2:$D$6,Key!$E$2:$E$6,-25)</f>
        <v>-25</v>
      </c>
      <c r="G606" s="15">
        <f ca="1">_xlfn.XLOOKUP(OFFSET('Survey Data'!F$2,$A606,0),Key!$D$2:$D$6,Key!$E$2:$E$6,-25)</f>
        <v>-25</v>
      </c>
      <c r="H606" s="15">
        <f ca="1">_xlfn.XLOOKUP(OFFSET('Survey Data'!G$2,$A606,0),Key!$D$2:$D$6,Key!$E$2:$E$6,-25)</f>
        <v>-25</v>
      </c>
      <c r="I606" s="15">
        <f ca="1">OFFSET('Survey Data'!$H$2,A606,0)</f>
        <v>0</v>
      </c>
      <c r="J606" s="15" t="str">
        <f ca="1">_xlfn.XLOOKUP(OFFSET('Survey Data'!$R$2,A606,0),Key!$G$2:$G$3,Key!$H$2:$H$3,"")</f>
        <v/>
      </c>
      <c r="L606">
        <f t="shared" ca="1" si="72"/>
        <v>-150</v>
      </c>
      <c r="M606">
        <f t="shared" ca="1" si="73"/>
        <v>0</v>
      </c>
      <c r="N606" t="e">
        <f ca="1">VLOOKUP(M606,Key!J$2:K$101,2,FALSE)</f>
        <v>#N/A</v>
      </c>
      <c r="O606" t="e" cm="1">
        <f t="array" ref="O606">_xlfn.IFS(COUNTIF('Survey Data'!J606:P606,"Yes")&gt;1,4,'Survey Data'!P606="Yes",1,'Survey Data'!L606="Yes",2,'Survey Data'!M606="Yes",3,'Survey Data'!J606="Yes",4,'Survey Data'!K606="Yes",4,'Survey Data'!N606="Yes",4)</f>
        <v>#N/A</v>
      </c>
      <c r="P606" t="e">
        <f t="shared" ca="1" si="74"/>
        <v>#N/A</v>
      </c>
      <c r="Q606">
        <f t="shared" ca="1" si="75"/>
        <v>1</v>
      </c>
      <c r="R606" t="b">
        <f t="shared" ca="1" si="76"/>
        <v>1</v>
      </c>
      <c r="S606" t="str">
        <f t="shared" ca="1" si="77"/>
        <v/>
      </c>
      <c r="T606" t="e">
        <f ca="1">_xlfn.XLOOKUP(P606,'Depression Treatment'!A$2:A$33,'Depression Treatment'!I$2:I$33,0)*S606</f>
        <v>#N/A</v>
      </c>
      <c r="U606">
        <f>IF(LEFT('Survey Data'!I606,8)="Employed",1,0)</f>
        <v>0</v>
      </c>
      <c r="V606" s="33" t="e">
        <f ca="1">S606*(U606*(T606*VLOOKUP(N606,'Depression Treatment'!F$38:I$41,3,FALSE)+(1-T606)*VLOOKUP(N606,'Depression Treatment'!F$38:I$41,4,FALSE))+(1-U606)*(T606*VLOOKUP(N606,'Depression Treatment'!F$43:I$46,3,FALSE)+(1-T606)*VLOOKUP(N606,'Depression Treatment'!F$43:I$46,4,FALSE)))</f>
        <v>#VALUE!</v>
      </c>
      <c r="W606" s="33">
        <f t="shared" ca="1" si="78"/>
        <v>0</v>
      </c>
    </row>
    <row r="607" spans="1:23" x14ac:dyDescent="0.3">
      <c r="A607">
        <f t="shared" si="79"/>
        <v>605</v>
      </c>
      <c r="B607" s="15" t="str">
        <f ca="1">_xlfn.XLOOKUP(OFFSET('Survey Data'!$A$2,A607,0),Key!A$2:A$5,Key!B$2:B$5,"")</f>
        <v/>
      </c>
      <c r="C607" s="15">
        <f ca="1">_xlfn.XLOOKUP(OFFSET('Survey Data'!B$2,$A607,0),Key!$D$2:$D$6,Key!$E$2:$E$6,-25)</f>
        <v>-25</v>
      </c>
      <c r="D607" s="15">
        <f ca="1">_xlfn.XLOOKUP(OFFSET('Survey Data'!C$2,$A607,0),Key!$D$2:$D$6,Key!$E$2:$E$6,-25)</f>
        <v>-25</v>
      </c>
      <c r="E607" s="15">
        <f ca="1">_xlfn.XLOOKUP(OFFSET('Survey Data'!D$2,$A607,0),Key!$D$2:$D$6,Key!$E$2:$E$6,-25)</f>
        <v>-25</v>
      </c>
      <c r="F607" s="15">
        <f ca="1">_xlfn.XLOOKUP(OFFSET('Survey Data'!E$2,$A607,0),Key!$D$2:$D$6,Key!$E$2:$E$6,-25)</f>
        <v>-25</v>
      </c>
      <c r="G607" s="15">
        <f ca="1">_xlfn.XLOOKUP(OFFSET('Survey Data'!F$2,$A607,0),Key!$D$2:$D$6,Key!$E$2:$E$6,-25)</f>
        <v>-25</v>
      </c>
      <c r="H607" s="15">
        <f ca="1">_xlfn.XLOOKUP(OFFSET('Survey Data'!G$2,$A607,0),Key!$D$2:$D$6,Key!$E$2:$E$6,-25)</f>
        <v>-25</v>
      </c>
      <c r="I607" s="15">
        <f ca="1">OFFSET('Survey Data'!$H$2,A607,0)</f>
        <v>0</v>
      </c>
      <c r="J607" s="15" t="str">
        <f ca="1">_xlfn.XLOOKUP(OFFSET('Survey Data'!$R$2,A607,0),Key!$G$2:$G$3,Key!$H$2:$H$3,"")</f>
        <v/>
      </c>
      <c r="L607">
        <f t="shared" ca="1" si="72"/>
        <v>-150</v>
      </c>
      <c r="M607">
        <f t="shared" ca="1" si="73"/>
        <v>0</v>
      </c>
      <c r="N607" t="e">
        <f ca="1">VLOOKUP(M607,Key!J$2:K$101,2,FALSE)</f>
        <v>#N/A</v>
      </c>
      <c r="O607" t="e" cm="1">
        <f t="array" ref="O607">_xlfn.IFS(COUNTIF('Survey Data'!J607:P607,"Yes")&gt;1,4,'Survey Data'!P607="Yes",1,'Survey Data'!L607="Yes",2,'Survey Data'!M607="Yes",3,'Survey Data'!J607="Yes",4,'Survey Data'!K607="Yes",4,'Survey Data'!N607="Yes",4)</f>
        <v>#N/A</v>
      </c>
      <c r="P607" t="e">
        <f t="shared" ca="1" si="74"/>
        <v>#N/A</v>
      </c>
      <c r="Q607">
        <f t="shared" ca="1" si="75"/>
        <v>1</v>
      </c>
      <c r="R607" t="b">
        <f t="shared" ca="1" si="76"/>
        <v>1</v>
      </c>
      <c r="S607" t="str">
        <f t="shared" ca="1" si="77"/>
        <v/>
      </c>
      <c r="T607" t="e">
        <f ca="1">_xlfn.XLOOKUP(P607,'Depression Treatment'!A$2:A$33,'Depression Treatment'!I$2:I$33,0)*S607</f>
        <v>#N/A</v>
      </c>
      <c r="U607">
        <f>IF(LEFT('Survey Data'!I607,8)="Employed",1,0)</f>
        <v>0</v>
      </c>
      <c r="V607" s="33" t="e">
        <f ca="1">S607*(U607*(T607*VLOOKUP(N607,'Depression Treatment'!F$38:I$41,3,FALSE)+(1-T607)*VLOOKUP(N607,'Depression Treatment'!F$38:I$41,4,FALSE))+(1-U607)*(T607*VLOOKUP(N607,'Depression Treatment'!F$43:I$46,3,FALSE)+(1-T607)*VLOOKUP(N607,'Depression Treatment'!F$43:I$46,4,FALSE)))</f>
        <v>#VALUE!</v>
      </c>
      <c r="W607" s="33">
        <f t="shared" ca="1" si="78"/>
        <v>0</v>
      </c>
    </row>
    <row r="608" spans="1:23" x14ac:dyDescent="0.3">
      <c r="A608">
        <f t="shared" si="79"/>
        <v>606</v>
      </c>
      <c r="B608" s="15" t="str">
        <f ca="1">_xlfn.XLOOKUP(OFFSET('Survey Data'!$A$2,A608,0),Key!A$2:A$5,Key!B$2:B$5,"")</f>
        <v/>
      </c>
      <c r="C608" s="15">
        <f ca="1">_xlfn.XLOOKUP(OFFSET('Survey Data'!B$2,$A608,0),Key!$D$2:$D$6,Key!$E$2:$E$6,-25)</f>
        <v>-25</v>
      </c>
      <c r="D608" s="15">
        <f ca="1">_xlfn.XLOOKUP(OFFSET('Survey Data'!C$2,$A608,0),Key!$D$2:$D$6,Key!$E$2:$E$6,-25)</f>
        <v>-25</v>
      </c>
      <c r="E608" s="15">
        <f ca="1">_xlfn.XLOOKUP(OFFSET('Survey Data'!D$2,$A608,0),Key!$D$2:$D$6,Key!$E$2:$E$6,-25)</f>
        <v>-25</v>
      </c>
      <c r="F608" s="15">
        <f ca="1">_xlfn.XLOOKUP(OFFSET('Survey Data'!E$2,$A608,0),Key!$D$2:$D$6,Key!$E$2:$E$6,-25)</f>
        <v>-25</v>
      </c>
      <c r="G608" s="15">
        <f ca="1">_xlfn.XLOOKUP(OFFSET('Survey Data'!F$2,$A608,0),Key!$D$2:$D$6,Key!$E$2:$E$6,-25)</f>
        <v>-25</v>
      </c>
      <c r="H608" s="15">
        <f ca="1">_xlfn.XLOOKUP(OFFSET('Survey Data'!G$2,$A608,0),Key!$D$2:$D$6,Key!$E$2:$E$6,-25)</f>
        <v>-25</v>
      </c>
      <c r="I608" s="15">
        <f ca="1">OFFSET('Survey Data'!$H$2,A608,0)</f>
        <v>0</v>
      </c>
      <c r="J608" s="15" t="str">
        <f ca="1">_xlfn.XLOOKUP(OFFSET('Survey Data'!$R$2,A608,0),Key!$G$2:$G$3,Key!$H$2:$H$3,"")</f>
        <v/>
      </c>
      <c r="L608">
        <f t="shared" ca="1" si="72"/>
        <v>-150</v>
      </c>
      <c r="M608">
        <f t="shared" ca="1" si="73"/>
        <v>0</v>
      </c>
      <c r="N608" t="e">
        <f ca="1">VLOOKUP(M608,Key!J$2:K$101,2,FALSE)</f>
        <v>#N/A</v>
      </c>
      <c r="O608" t="e" cm="1">
        <f t="array" ref="O608">_xlfn.IFS(COUNTIF('Survey Data'!J608:P608,"Yes")&gt;1,4,'Survey Data'!P608="Yes",1,'Survey Data'!L608="Yes",2,'Survey Data'!M608="Yes",3,'Survey Data'!J608="Yes",4,'Survey Data'!K608="Yes",4,'Survey Data'!N608="Yes",4)</f>
        <v>#N/A</v>
      </c>
      <c r="P608" t="e">
        <f t="shared" ca="1" si="74"/>
        <v>#N/A</v>
      </c>
      <c r="Q608">
        <f t="shared" ca="1" si="75"/>
        <v>1</v>
      </c>
      <c r="R608" t="b">
        <f t="shared" ca="1" si="76"/>
        <v>1</v>
      </c>
      <c r="S608" t="str">
        <f t="shared" ca="1" si="77"/>
        <v/>
      </c>
      <c r="T608" t="e">
        <f ca="1">_xlfn.XLOOKUP(P608,'Depression Treatment'!A$2:A$33,'Depression Treatment'!I$2:I$33,0)*S608</f>
        <v>#N/A</v>
      </c>
      <c r="U608">
        <f>IF(LEFT('Survey Data'!I608,8)="Employed",1,0)</f>
        <v>0</v>
      </c>
      <c r="V608" s="33" t="e">
        <f ca="1">S608*(U608*(T608*VLOOKUP(N608,'Depression Treatment'!F$38:I$41,3,FALSE)+(1-T608)*VLOOKUP(N608,'Depression Treatment'!F$38:I$41,4,FALSE))+(1-U608)*(T608*VLOOKUP(N608,'Depression Treatment'!F$43:I$46,3,FALSE)+(1-T608)*VLOOKUP(N608,'Depression Treatment'!F$43:I$46,4,FALSE)))</f>
        <v>#VALUE!</v>
      </c>
      <c r="W608" s="33">
        <f t="shared" ca="1" si="78"/>
        <v>0</v>
      </c>
    </row>
    <row r="609" spans="1:23" x14ac:dyDescent="0.3">
      <c r="A609">
        <f t="shared" si="79"/>
        <v>607</v>
      </c>
      <c r="B609" s="15" t="str">
        <f ca="1">_xlfn.XLOOKUP(OFFSET('Survey Data'!$A$2,A609,0),Key!A$2:A$5,Key!B$2:B$5,"")</f>
        <v/>
      </c>
      <c r="C609" s="15">
        <f ca="1">_xlfn.XLOOKUP(OFFSET('Survey Data'!B$2,$A609,0),Key!$D$2:$D$6,Key!$E$2:$E$6,-25)</f>
        <v>-25</v>
      </c>
      <c r="D609" s="15">
        <f ca="1">_xlfn.XLOOKUP(OFFSET('Survey Data'!C$2,$A609,0),Key!$D$2:$D$6,Key!$E$2:$E$6,-25)</f>
        <v>-25</v>
      </c>
      <c r="E609" s="15">
        <f ca="1">_xlfn.XLOOKUP(OFFSET('Survey Data'!D$2,$A609,0),Key!$D$2:$D$6,Key!$E$2:$E$6,-25)</f>
        <v>-25</v>
      </c>
      <c r="F609" s="15">
        <f ca="1">_xlfn.XLOOKUP(OFFSET('Survey Data'!E$2,$A609,0),Key!$D$2:$D$6,Key!$E$2:$E$6,-25)</f>
        <v>-25</v>
      </c>
      <c r="G609" s="15">
        <f ca="1">_xlfn.XLOOKUP(OFFSET('Survey Data'!F$2,$A609,0),Key!$D$2:$D$6,Key!$E$2:$E$6,-25)</f>
        <v>-25</v>
      </c>
      <c r="H609" s="15">
        <f ca="1">_xlfn.XLOOKUP(OFFSET('Survey Data'!G$2,$A609,0),Key!$D$2:$D$6,Key!$E$2:$E$6,-25)</f>
        <v>-25</v>
      </c>
      <c r="I609" s="15">
        <f ca="1">OFFSET('Survey Data'!$H$2,A609,0)</f>
        <v>0</v>
      </c>
      <c r="J609" s="15" t="str">
        <f ca="1">_xlfn.XLOOKUP(OFFSET('Survey Data'!$R$2,A609,0),Key!$G$2:$G$3,Key!$H$2:$H$3,"")</f>
        <v/>
      </c>
      <c r="L609">
        <f t="shared" ca="1" si="72"/>
        <v>-150</v>
      </c>
      <c r="M609">
        <f t="shared" ca="1" si="73"/>
        <v>0</v>
      </c>
      <c r="N609" t="e">
        <f ca="1">VLOOKUP(M609,Key!J$2:K$101,2,FALSE)</f>
        <v>#N/A</v>
      </c>
      <c r="O609" t="e" cm="1">
        <f t="array" ref="O609">_xlfn.IFS(COUNTIF('Survey Data'!J609:P609,"Yes")&gt;1,4,'Survey Data'!P609="Yes",1,'Survey Data'!L609="Yes",2,'Survey Data'!M609="Yes",3,'Survey Data'!J609="Yes",4,'Survey Data'!K609="Yes",4,'Survey Data'!N609="Yes",4)</f>
        <v>#N/A</v>
      </c>
      <c r="P609" t="e">
        <f t="shared" ca="1" si="74"/>
        <v>#N/A</v>
      </c>
      <c r="Q609">
        <f t="shared" ca="1" si="75"/>
        <v>1</v>
      </c>
      <c r="R609" t="b">
        <f t="shared" ca="1" si="76"/>
        <v>1</v>
      </c>
      <c r="S609" t="str">
        <f t="shared" ca="1" si="77"/>
        <v/>
      </c>
      <c r="T609" t="e">
        <f ca="1">_xlfn.XLOOKUP(P609,'Depression Treatment'!A$2:A$33,'Depression Treatment'!I$2:I$33,0)*S609</f>
        <v>#N/A</v>
      </c>
      <c r="U609">
        <f>IF(LEFT('Survey Data'!I609,8)="Employed",1,0)</f>
        <v>0</v>
      </c>
      <c r="V609" s="33" t="e">
        <f ca="1">S609*(U609*(T609*VLOOKUP(N609,'Depression Treatment'!F$38:I$41,3,FALSE)+(1-T609)*VLOOKUP(N609,'Depression Treatment'!F$38:I$41,4,FALSE))+(1-U609)*(T609*VLOOKUP(N609,'Depression Treatment'!F$43:I$46,3,FALSE)+(1-T609)*VLOOKUP(N609,'Depression Treatment'!F$43:I$46,4,FALSE)))</f>
        <v>#VALUE!</v>
      </c>
      <c r="W609" s="33">
        <f t="shared" ca="1" si="78"/>
        <v>0</v>
      </c>
    </row>
    <row r="610" spans="1:23" x14ac:dyDescent="0.3">
      <c r="A610">
        <f t="shared" si="79"/>
        <v>608</v>
      </c>
      <c r="B610" s="15" t="str">
        <f ca="1">_xlfn.XLOOKUP(OFFSET('Survey Data'!$A$2,A610,0),Key!A$2:A$5,Key!B$2:B$5,"")</f>
        <v/>
      </c>
      <c r="C610" s="15">
        <f ca="1">_xlfn.XLOOKUP(OFFSET('Survey Data'!B$2,$A610,0),Key!$D$2:$D$6,Key!$E$2:$E$6,-25)</f>
        <v>-25</v>
      </c>
      <c r="D610" s="15">
        <f ca="1">_xlfn.XLOOKUP(OFFSET('Survey Data'!C$2,$A610,0),Key!$D$2:$D$6,Key!$E$2:$E$6,-25)</f>
        <v>-25</v>
      </c>
      <c r="E610" s="15">
        <f ca="1">_xlfn.XLOOKUP(OFFSET('Survey Data'!D$2,$A610,0),Key!$D$2:$D$6,Key!$E$2:$E$6,-25)</f>
        <v>-25</v>
      </c>
      <c r="F610" s="15">
        <f ca="1">_xlfn.XLOOKUP(OFFSET('Survey Data'!E$2,$A610,0),Key!$D$2:$D$6,Key!$E$2:$E$6,-25)</f>
        <v>-25</v>
      </c>
      <c r="G610" s="15">
        <f ca="1">_xlfn.XLOOKUP(OFFSET('Survey Data'!F$2,$A610,0),Key!$D$2:$D$6,Key!$E$2:$E$6,-25)</f>
        <v>-25</v>
      </c>
      <c r="H610" s="15">
        <f ca="1">_xlfn.XLOOKUP(OFFSET('Survey Data'!G$2,$A610,0),Key!$D$2:$D$6,Key!$E$2:$E$6,-25)</f>
        <v>-25</v>
      </c>
      <c r="I610" s="15">
        <f ca="1">OFFSET('Survey Data'!$H$2,A610,0)</f>
        <v>0</v>
      </c>
      <c r="J610" s="15" t="str">
        <f ca="1">_xlfn.XLOOKUP(OFFSET('Survey Data'!$R$2,A610,0),Key!$G$2:$G$3,Key!$H$2:$H$3,"")</f>
        <v/>
      </c>
      <c r="L610">
        <f t="shared" ca="1" si="72"/>
        <v>-150</v>
      </c>
      <c r="M610">
        <f t="shared" ca="1" si="73"/>
        <v>0</v>
      </c>
      <c r="N610" t="e">
        <f ca="1">VLOOKUP(M610,Key!J$2:K$101,2,FALSE)</f>
        <v>#N/A</v>
      </c>
      <c r="O610" t="e" cm="1">
        <f t="array" ref="O610">_xlfn.IFS(COUNTIF('Survey Data'!J610:P610,"Yes")&gt;1,4,'Survey Data'!P610="Yes",1,'Survey Data'!L610="Yes",2,'Survey Data'!M610="Yes",3,'Survey Data'!J610="Yes",4,'Survey Data'!K610="Yes",4,'Survey Data'!N610="Yes",4)</f>
        <v>#N/A</v>
      </c>
      <c r="P610" t="e">
        <f t="shared" ca="1" si="74"/>
        <v>#N/A</v>
      </c>
      <c r="Q610">
        <f t="shared" ca="1" si="75"/>
        <v>1</v>
      </c>
      <c r="R610" t="b">
        <f t="shared" ca="1" si="76"/>
        <v>1</v>
      </c>
      <c r="S610" t="str">
        <f t="shared" ca="1" si="77"/>
        <v/>
      </c>
      <c r="T610" t="e">
        <f ca="1">_xlfn.XLOOKUP(P610,'Depression Treatment'!A$2:A$33,'Depression Treatment'!I$2:I$33,0)*S610</f>
        <v>#N/A</v>
      </c>
      <c r="U610">
        <f>IF(LEFT('Survey Data'!I610,8)="Employed",1,0)</f>
        <v>0</v>
      </c>
      <c r="V610" s="33" t="e">
        <f ca="1">S610*(U610*(T610*VLOOKUP(N610,'Depression Treatment'!F$38:I$41,3,FALSE)+(1-T610)*VLOOKUP(N610,'Depression Treatment'!F$38:I$41,4,FALSE))+(1-U610)*(T610*VLOOKUP(N610,'Depression Treatment'!F$43:I$46,3,FALSE)+(1-T610)*VLOOKUP(N610,'Depression Treatment'!F$43:I$46,4,FALSE)))</f>
        <v>#VALUE!</v>
      </c>
      <c r="W610" s="33">
        <f t="shared" ca="1" si="78"/>
        <v>0</v>
      </c>
    </row>
    <row r="611" spans="1:23" x14ac:dyDescent="0.3">
      <c r="A611">
        <f t="shared" si="79"/>
        <v>609</v>
      </c>
      <c r="B611" s="15" t="str">
        <f ca="1">_xlfn.XLOOKUP(OFFSET('Survey Data'!$A$2,A611,0),Key!A$2:A$5,Key!B$2:B$5,"")</f>
        <v/>
      </c>
      <c r="C611" s="15">
        <f ca="1">_xlfn.XLOOKUP(OFFSET('Survey Data'!B$2,$A611,0),Key!$D$2:$D$6,Key!$E$2:$E$6,-25)</f>
        <v>-25</v>
      </c>
      <c r="D611" s="15">
        <f ca="1">_xlfn.XLOOKUP(OFFSET('Survey Data'!C$2,$A611,0),Key!$D$2:$D$6,Key!$E$2:$E$6,-25)</f>
        <v>-25</v>
      </c>
      <c r="E611" s="15">
        <f ca="1">_xlfn.XLOOKUP(OFFSET('Survey Data'!D$2,$A611,0),Key!$D$2:$D$6,Key!$E$2:$E$6,-25)</f>
        <v>-25</v>
      </c>
      <c r="F611" s="15">
        <f ca="1">_xlfn.XLOOKUP(OFFSET('Survey Data'!E$2,$A611,0),Key!$D$2:$D$6,Key!$E$2:$E$6,-25)</f>
        <v>-25</v>
      </c>
      <c r="G611" s="15">
        <f ca="1">_xlfn.XLOOKUP(OFFSET('Survey Data'!F$2,$A611,0),Key!$D$2:$D$6,Key!$E$2:$E$6,-25)</f>
        <v>-25</v>
      </c>
      <c r="H611" s="15">
        <f ca="1">_xlfn.XLOOKUP(OFFSET('Survey Data'!G$2,$A611,0),Key!$D$2:$D$6,Key!$E$2:$E$6,-25)</f>
        <v>-25</v>
      </c>
      <c r="I611" s="15">
        <f ca="1">OFFSET('Survey Data'!$H$2,A611,0)</f>
        <v>0</v>
      </c>
      <c r="J611" s="15" t="str">
        <f ca="1">_xlfn.XLOOKUP(OFFSET('Survey Data'!$R$2,A611,0),Key!$G$2:$G$3,Key!$H$2:$H$3,"")</f>
        <v/>
      </c>
      <c r="L611">
        <f t="shared" ca="1" si="72"/>
        <v>-150</v>
      </c>
      <c r="M611">
        <f t="shared" ca="1" si="73"/>
        <v>0</v>
      </c>
      <c r="N611" t="e">
        <f ca="1">VLOOKUP(M611,Key!J$2:K$101,2,FALSE)</f>
        <v>#N/A</v>
      </c>
      <c r="O611" t="e" cm="1">
        <f t="array" ref="O611">_xlfn.IFS(COUNTIF('Survey Data'!J611:P611,"Yes")&gt;1,4,'Survey Data'!P611="Yes",1,'Survey Data'!L611="Yes",2,'Survey Data'!M611="Yes",3,'Survey Data'!J611="Yes",4,'Survey Data'!K611="Yes",4,'Survey Data'!N611="Yes",4)</f>
        <v>#N/A</v>
      </c>
      <c r="P611" t="e">
        <f t="shared" ca="1" si="74"/>
        <v>#N/A</v>
      </c>
      <c r="Q611">
        <f t="shared" ca="1" si="75"/>
        <v>1</v>
      </c>
      <c r="R611" t="b">
        <f t="shared" ca="1" si="76"/>
        <v>1</v>
      </c>
      <c r="S611" t="str">
        <f t="shared" ca="1" si="77"/>
        <v/>
      </c>
      <c r="T611" t="e">
        <f ca="1">_xlfn.XLOOKUP(P611,'Depression Treatment'!A$2:A$33,'Depression Treatment'!I$2:I$33,0)*S611</f>
        <v>#N/A</v>
      </c>
      <c r="U611">
        <f>IF(LEFT('Survey Data'!I611,8)="Employed",1,0)</f>
        <v>0</v>
      </c>
      <c r="V611" s="33" t="e">
        <f ca="1">S611*(U611*(T611*VLOOKUP(N611,'Depression Treatment'!F$38:I$41,3,FALSE)+(1-T611)*VLOOKUP(N611,'Depression Treatment'!F$38:I$41,4,FALSE))+(1-U611)*(T611*VLOOKUP(N611,'Depression Treatment'!F$43:I$46,3,FALSE)+(1-T611)*VLOOKUP(N611,'Depression Treatment'!F$43:I$46,4,FALSE)))</f>
        <v>#VALUE!</v>
      </c>
      <c r="W611" s="33">
        <f t="shared" ca="1" si="78"/>
        <v>0</v>
      </c>
    </row>
    <row r="612" spans="1:23" x14ac:dyDescent="0.3">
      <c r="A612">
        <f t="shared" si="79"/>
        <v>610</v>
      </c>
      <c r="B612" s="15" t="str">
        <f ca="1">_xlfn.XLOOKUP(OFFSET('Survey Data'!$A$2,A612,0),Key!A$2:A$5,Key!B$2:B$5,"")</f>
        <v/>
      </c>
      <c r="C612" s="15">
        <f ca="1">_xlfn.XLOOKUP(OFFSET('Survey Data'!B$2,$A612,0),Key!$D$2:$D$6,Key!$E$2:$E$6,-25)</f>
        <v>-25</v>
      </c>
      <c r="D612" s="15">
        <f ca="1">_xlfn.XLOOKUP(OFFSET('Survey Data'!C$2,$A612,0),Key!$D$2:$D$6,Key!$E$2:$E$6,-25)</f>
        <v>-25</v>
      </c>
      <c r="E612" s="15">
        <f ca="1">_xlfn.XLOOKUP(OFFSET('Survey Data'!D$2,$A612,0),Key!$D$2:$D$6,Key!$E$2:$E$6,-25)</f>
        <v>-25</v>
      </c>
      <c r="F612" s="15">
        <f ca="1">_xlfn.XLOOKUP(OFFSET('Survey Data'!E$2,$A612,0),Key!$D$2:$D$6,Key!$E$2:$E$6,-25)</f>
        <v>-25</v>
      </c>
      <c r="G612" s="15">
        <f ca="1">_xlfn.XLOOKUP(OFFSET('Survey Data'!F$2,$A612,0),Key!$D$2:$D$6,Key!$E$2:$E$6,-25)</f>
        <v>-25</v>
      </c>
      <c r="H612" s="15">
        <f ca="1">_xlfn.XLOOKUP(OFFSET('Survey Data'!G$2,$A612,0),Key!$D$2:$D$6,Key!$E$2:$E$6,-25)</f>
        <v>-25</v>
      </c>
      <c r="I612" s="15">
        <f ca="1">OFFSET('Survey Data'!$H$2,A612,0)</f>
        <v>0</v>
      </c>
      <c r="J612" s="15" t="str">
        <f ca="1">_xlfn.XLOOKUP(OFFSET('Survey Data'!$R$2,A612,0),Key!$G$2:$G$3,Key!$H$2:$H$3,"")</f>
        <v/>
      </c>
      <c r="L612">
        <f t="shared" ca="1" si="72"/>
        <v>-150</v>
      </c>
      <c r="M612">
        <f t="shared" ca="1" si="73"/>
        <v>0</v>
      </c>
      <c r="N612" t="e">
        <f ca="1">VLOOKUP(M612,Key!J$2:K$101,2,FALSE)</f>
        <v>#N/A</v>
      </c>
      <c r="O612" t="e" cm="1">
        <f t="array" ref="O612">_xlfn.IFS(COUNTIF('Survey Data'!J612:P612,"Yes")&gt;1,4,'Survey Data'!P612="Yes",1,'Survey Data'!L612="Yes",2,'Survey Data'!M612="Yes",3,'Survey Data'!J612="Yes",4,'Survey Data'!K612="Yes",4,'Survey Data'!N612="Yes",4)</f>
        <v>#N/A</v>
      </c>
      <c r="P612" t="e">
        <f t="shared" ca="1" si="74"/>
        <v>#N/A</v>
      </c>
      <c r="Q612">
        <f t="shared" ca="1" si="75"/>
        <v>1</v>
      </c>
      <c r="R612" t="b">
        <f t="shared" ca="1" si="76"/>
        <v>1</v>
      </c>
      <c r="S612" t="str">
        <f t="shared" ca="1" si="77"/>
        <v/>
      </c>
      <c r="T612" t="e">
        <f ca="1">_xlfn.XLOOKUP(P612,'Depression Treatment'!A$2:A$33,'Depression Treatment'!I$2:I$33,0)*S612</f>
        <v>#N/A</v>
      </c>
      <c r="U612">
        <f>IF(LEFT('Survey Data'!I612,8)="Employed",1,0)</f>
        <v>0</v>
      </c>
      <c r="V612" s="33" t="e">
        <f ca="1">S612*(U612*(T612*VLOOKUP(N612,'Depression Treatment'!F$38:I$41,3,FALSE)+(1-T612)*VLOOKUP(N612,'Depression Treatment'!F$38:I$41,4,FALSE))+(1-U612)*(T612*VLOOKUP(N612,'Depression Treatment'!F$43:I$46,3,FALSE)+(1-T612)*VLOOKUP(N612,'Depression Treatment'!F$43:I$46,4,FALSE)))</f>
        <v>#VALUE!</v>
      </c>
      <c r="W612" s="33">
        <f t="shared" ca="1" si="78"/>
        <v>0</v>
      </c>
    </row>
    <row r="613" spans="1:23" x14ac:dyDescent="0.3">
      <c r="A613">
        <f t="shared" si="79"/>
        <v>611</v>
      </c>
      <c r="B613" s="15" t="str">
        <f ca="1">_xlfn.XLOOKUP(OFFSET('Survey Data'!$A$2,A613,0),Key!A$2:A$5,Key!B$2:B$5,"")</f>
        <v/>
      </c>
      <c r="C613" s="15">
        <f ca="1">_xlfn.XLOOKUP(OFFSET('Survey Data'!B$2,$A613,0),Key!$D$2:$D$6,Key!$E$2:$E$6,-25)</f>
        <v>-25</v>
      </c>
      <c r="D613" s="15">
        <f ca="1">_xlfn.XLOOKUP(OFFSET('Survey Data'!C$2,$A613,0),Key!$D$2:$D$6,Key!$E$2:$E$6,-25)</f>
        <v>-25</v>
      </c>
      <c r="E613" s="15">
        <f ca="1">_xlfn.XLOOKUP(OFFSET('Survey Data'!D$2,$A613,0),Key!$D$2:$D$6,Key!$E$2:$E$6,-25)</f>
        <v>-25</v>
      </c>
      <c r="F613" s="15">
        <f ca="1">_xlfn.XLOOKUP(OFFSET('Survey Data'!E$2,$A613,0),Key!$D$2:$D$6,Key!$E$2:$E$6,-25)</f>
        <v>-25</v>
      </c>
      <c r="G613" s="15">
        <f ca="1">_xlfn.XLOOKUP(OFFSET('Survey Data'!F$2,$A613,0),Key!$D$2:$D$6,Key!$E$2:$E$6,-25)</f>
        <v>-25</v>
      </c>
      <c r="H613" s="15">
        <f ca="1">_xlfn.XLOOKUP(OFFSET('Survey Data'!G$2,$A613,0),Key!$D$2:$D$6,Key!$E$2:$E$6,-25)</f>
        <v>-25</v>
      </c>
      <c r="I613" s="15">
        <f ca="1">OFFSET('Survey Data'!$H$2,A613,0)</f>
        <v>0</v>
      </c>
      <c r="J613" s="15" t="str">
        <f ca="1">_xlfn.XLOOKUP(OFFSET('Survey Data'!$R$2,A613,0),Key!$G$2:$G$3,Key!$H$2:$H$3,"")</f>
        <v/>
      </c>
      <c r="L613">
        <f t="shared" ca="1" si="72"/>
        <v>-150</v>
      </c>
      <c r="M613">
        <f t="shared" ca="1" si="73"/>
        <v>0</v>
      </c>
      <c r="N613" t="e">
        <f ca="1">VLOOKUP(M613,Key!J$2:K$101,2,FALSE)</f>
        <v>#N/A</v>
      </c>
      <c r="O613" t="e" cm="1">
        <f t="array" ref="O613">_xlfn.IFS(COUNTIF('Survey Data'!J613:P613,"Yes")&gt;1,4,'Survey Data'!P613="Yes",1,'Survey Data'!L613="Yes",2,'Survey Data'!M613="Yes",3,'Survey Data'!J613="Yes",4,'Survey Data'!K613="Yes",4,'Survey Data'!N613="Yes",4)</f>
        <v>#N/A</v>
      </c>
      <c r="P613" t="e">
        <f t="shared" ca="1" si="74"/>
        <v>#N/A</v>
      </c>
      <c r="Q613">
        <f t="shared" ca="1" si="75"/>
        <v>1</v>
      </c>
      <c r="R613" t="b">
        <f t="shared" ca="1" si="76"/>
        <v>1</v>
      </c>
      <c r="S613" t="str">
        <f t="shared" ca="1" si="77"/>
        <v/>
      </c>
      <c r="T613" t="e">
        <f ca="1">_xlfn.XLOOKUP(P613,'Depression Treatment'!A$2:A$33,'Depression Treatment'!I$2:I$33,0)*S613</f>
        <v>#N/A</v>
      </c>
      <c r="U613">
        <f>IF(LEFT('Survey Data'!I613,8)="Employed",1,0)</f>
        <v>0</v>
      </c>
      <c r="V613" s="33" t="e">
        <f ca="1">S613*(U613*(T613*VLOOKUP(N613,'Depression Treatment'!F$38:I$41,3,FALSE)+(1-T613)*VLOOKUP(N613,'Depression Treatment'!F$38:I$41,4,FALSE))+(1-U613)*(T613*VLOOKUP(N613,'Depression Treatment'!F$43:I$46,3,FALSE)+(1-T613)*VLOOKUP(N613,'Depression Treatment'!F$43:I$46,4,FALSE)))</f>
        <v>#VALUE!</v>
      </c>
      <c r="W613" s="33">
        <f t="shared" ca="1" si="78"/>
        <v>0</v>
      </c>
    </row>
    <row r="614" spans="1:23" x14ac:dyDescent="0.3">
      <c r="A614">
        <f t="shared" si="79"/>
        <v>612</v>
      </c>
      <c r="B614" s="15" t="str">
        <f ca="1">_xlfn.XLOOKUP(OFFSET('Survey Data'!$A$2,A614,0),Key!A$2:A$5,Key!B$2:B$5,"")</f>
        <v/>
      </c>
      <c r="C614" s="15">
        <f ca="1">_xlfn.XLOOKUP(OFFSET('Survey Data'!B$2,$A614,0),Key!$D$2:$D$6,Key!$E$2:$E$6,-25)</f>
        <v>-25</v>
      </c>
      <c r="D614" s="15">
        <f ca="1">_xlfn.XLOOKUP(OFFSET('Survey Data'!C$2,$A614,0),Key!$D$2:$D$6,Key!$E$2:$E$6,-25)</f>
        <v>-25</v>
      </c>
      <c r="E614" s="15">
        <f ca="1">_xlfn.XLOOKUP(OFFSET('Survey Data'!D$2,$A614,0),Key!$D$2:$D$6,Key!$E$2:$E$6,-25)</f>
        <v>-25</v>
      </c>
      <c r="F614" s="15">
        <f ca="1">_xlfn.XLOOKUP(OFFSET('Survey Data'!E$2,$A614,0),Key!$D$2:$D$6,Key!$E$2:$E$6,-25)</f>
        <v>-25</v>
      </c>
      <c r="G614" s="15">
        <f ca="1">_xlfn.XLOOKUP(OFFSET('Survey Data'!F$2,$A614,0),Key!$D$2:$D$6,Key!$E$2:$E$6,-25)</f>
        <v>-25</v>
      </c>
      <c r="H614" s="15">
        <f ca="1">_xlfn.XLOOKUP(OFFSET('Survey Data'!G$2,$A614,0),Key!$D$2:$D$6,Key!$E$2:$E$6,-25)</f>
        <v>-25</v>
      </c>
      <c r="I614" s="15">
        <f ca="1">OFFSET('Survey Data'!$H$2,A614,0)</f>
        <v>0</v>
      </c>
      <c r="J614" s="15" t="str">
        <f ca="1">_xlfn.XLOOKUP(OFFSET('Survey Data'!$R$2,A614,0),Key!$G$2:$G$3,Key!$H$2:$H$3,"")</f>
        <v/>
      </c>
      <c r="L614">
        <f t="shared" ca="1" si="72"/>
        <v>-150</v>
      </c>
      <c r="M614">
        <f t="shared" ca="1" si="73"/>
        <v>0</v>
      </c>
      <c r="N614" t="e">
        <f ca="1">VLOOKUP(M614,Key!J$2:K$101,2,FALSE)</f>
        <v>#N/A</v>
      </c>
      <c r="O614" t="e" cm="1">
        <f t="array" ref="O614">_xlfn.IFS(COUNTIF('Survey Data'!J614:P614,"Yes")&gt;1,4,'Survey Data'!P614="Yes",1,'Survey Data'!L614="Yes",2,'Survey Data'!M614="Yes",3,'Survey Data'!J614="Yes",4,'Survey Data'!K614="Yes",4,'Survey Data'!N614="Yes",4)</f>
        <v>#N/A</v>
      </c>
      <c r="P614" t="e">
        <f t="shared" ca="1" si="74"/>
        <v>#N/A</v>
      </c>
      <c r="Q614">
        <f t="shared" ca="1" si="75"/>
        <v>1</v>
      </c>
      <c r="R614" t="b">
        <f t="shared" ca="1" si="76"/>
        <v>1</v>
      </c>
      <c r="S614" t="str">
        <f t="shared" ca="1" si="77"/>
        <v/>
      </c>
      <c r="T614" t="e">
        <f ca="1">_xlfn.XLOOKUP(P614,'Depression Treatment'!A$2:A$33,'Depression Treatment'!I$2:I$33,0)*S614</f>
        <v>#N/A</v>
      </c>
      <c r="U614">
        <f>IF(LEFT('Survey Data'!I614,8)="Employed",1,0)</f>
        <v>0</v>
      </c>
      <c r="V614" s="33" t="e">
        <f ca="1">S614*(U614*(T614*VLOOKUP(N614,'Depression Treatment'!F$38:I$41,3,FALSE)+(1-T614)*VLOOKUP(N614,'Depression Treatment'!F$38:I$41,4,FALSE))+(1-U614)*(T614*VLOOKUP(N614,'Depression Treatment'!F$43:I$46,3,FALSE)+(1-T614)*VLOOKUP(N614,'Depression Treatment'!F$43:I$46,4,FALSE)))</f>
        <v>#VALUE!</v>
      </c>
      <c r="W614" s="33">
        <f t="shared" ca="1" si="78"/>
        <v>0</v>
      </c>
    </row>
    <row r="615" spans="1:23" x14ac:dyDescent="0.3">
      <c r="A615">
        <f t="shared" si="79"/>
        <v>613</v>
      </c>
      <c r="B615" s="15" t="str">
        <f ca="1">_xlfn.XLOOKUP(OFFSET('Survey Data'!$A$2,A615,0),Key!A$2:A$5,Key!B$2:B$5,"")</f>
        <v/>
      </c>
      <c r="C615" s="15">
        <f ca="1">_xlfn.XLOOKUP(OFFSET('Survey Data'!B$2,$A615,0),Key!$D$2:$D$6,Key!$E$2:$E$6,-25)</f>
        <v>-25</v>
      </c>
      <c r="D615" s="15">
        <f ca="1">_xlfn.XLOOKUP(OFFSET('Survey Data'!C$2,$A615,0),Key!$D$2:$D$6,Key!$E$2:$E$6,-25)</f>
        <v>-25</v>
      </c>
      <c r="E615" s="15">
        <f ca="1">_xlfn.XLOOKUP(OFFSET('Survey Data'!D$2,$A615,0),Key!$D$2:$D$6,Key!$E$2:$E$6,-25)</f>
        <v>-25</v>
      </c>
      <c r="F615" s="15">
        <f ca="1">_xlfn.XLOOKUP(OFFSET('Survey Data'!E$2,$A615,0),Key!$D$2:$D$6,Key!$E$2:$E$6,-25)</f>
        <v>-25</v>
      </c>
      <c r="G615" s="15">
        <f ca="1">_xlfn.XLOOKUP(OFFSET('Survey Data'!F$2,$A615,0),Key!$D$2:$D$6,Key!$E$2:$E$6,-25)</f>
        <v>-25</v>
      </c>
      <c r="H615" s="15">
        <f ca="1">_xlfn.XLOOKUP(OFFSET('Survey Data'!G$2,$A615,0),Key!$D$2:$D$6,Key!$E$2:$E$6,-25)</f>
        <v>-25</v>
      </c>
      <c r="I615" s="15">
        <f ca="1">OFFSET('Survey Data'!$H$2,A615,0)</f>
        <v>0</v>
      </c>
      <c r="J615" s="15" t="str">
        <f ca="1">_xlfn.XLOOKUP(OFFSET('Survey Data'!$R$2,A615,0),Key!$G$2:$G$3,Key!$H$2:$H$3,"")</f>
        <v/>
      </c>
      <c r="L615">
        <f t="shared" ca="1" si="72"/>
        <v>-150</v>
      </c>
      <c r="M615">
        <f t="shared" ca="1" si="73"/>
        <v>0</v>
      </c>
      <c r="N615" t="e">
        <f ca="1">VLOOKUP(M615,Key!J$2:K$101,2,FALSE)</f>
        <v>#N/A</v>
      </c>
      <c r="O615" t="e" cm="1">
        <f t="array" ref="O615">_xlfn.IFS(COUNTIF('Survey Data'!J615:P615,"Yes")&gt;1,4,'Survey Data'!P615="Yes",1,'Survey Data'!L615="Yes",2,'Survey Data'!M615="Yes",3,'Survey Data'!J615="Yes",4,'Survey Data'!K615="Yes",4,'Survey Data'!N615="Yes",4)</f>
        <v>#N/A</v>
      </c>
      <c r="P615" t="e">
        <f t="shared" ca="1" si="74"/>
        <v>#N/A</v>
      </c>
      <c r="Q615">
        <f t="shared" ca="1" si="75"/>
        <v>1</v>
      </c>
      <c r="R615" t="b">
        <f t="shared" ca="1" si="76"/>
        <v>1</v>
      </c>
      <c r="S615" t="str">
        <f t="shared" ca="1" si="77"/>
        <v/>
      </c>
      <c r="T615" t="e">
        <f ca="1">_xlfn.XLOOKUP(P615,'Depression Treatment'!A$2:A$33,'Depression Treatment'!I$2:I$33,0)*S615</f>
        <v>#N/A</v>
      </c>
      <c r="U615">
        <f>IF(LEFT('Survey Data'!I615,8)="Employed",1,0)</f>
        <v>0</v>
      </c>
      <c r="V615" s="33" t="e">
        <f ca="1">S615*(U615*(T615*VLOOKUP(N615,'Depression Treatment'!F$38:I$41,3,FALSE)+(1-T615)*VLOOKUP(N615,'Depression Treatment'!F$38:I$41,4,FALSE))+(1-U615)*(T615*VLOOKUP(N615,'Depression Treatment'!F$43:I$46,3,FALSE)+(1-T615)*VLOOKUP(N615,'Depression Treatment'!F$43:I$46,4,FALSE)))</f>
        <v>#VALUE!</v>
      </c>
      <c r="W615" s="33">
        <f t="shared" ca="1" si="78"/>
        <v>0</v>
      </c>
    </row>
    <row r="616" spans="1:23" x14ac:dyDescent="0.3">
      <c r="A616">
        <f t="shared" si="79"/>
        <v>614</v>
      </c>
      <c r="B616" s="15" t="str">
        <f ca="1">_xlfn.XLOOKUP(OFFSET('Survey Data'!$A$2,A616,0),Key!A$2:A$5,Key!B$2:B$5,"")</f>
        <v/>
      </c>
      <c r="C616" s="15">
        <f ca="1">_xlfn.XLOOKUP(OFFSET('Survey Data'!B$2,$A616,0),Key!$D$2:$D$6,Key!$E$2:$E$6,-25)</f>
        <v>-25</v>
      </c>
      <c r="D616" s="15">
        <f ca="1">_xlfn.XLOOKUP(OFFSET('Survey Data'!C$2,$A616,0),Key!$D$2:$D$6,Key!$E$2:$E$6,-25)</f>
        <v>-25</v>
      </c>
      <c r="E616" s="15">
        <f ca="1">_xlfn.XLOOKUP(OFFSET('Survey Data'!D$2,$A616,0),Key!$D$2:$D$6,Key!$E$2:$E$6,-25)</f>
        <v>-25</v>
      </c>
      <c r="F616" s="15">
        <f ca="1">_xlfn.XLOOKUP(OFFSET('Survey Data'!E$2,$A616,0),Key!$D$2:$D$6,Key!$E$2:$E$6,-25)</f>
        <v>-25</v>
      </c>
      <c r="G616" s="15">
        <f ca="1">_xlfn.XLOOKUP(OFFSET('Survey Data'!F$2,$A616,0),Key!$D$2:$D$6,Key!$E$2:$E$6,-25)</f>
        <v>-25</v>
      </c>
      <c r="H616" s="15">
        <f ca="1">_xlfn.XLOOKUP(OFFSET('Survey Data'!G$2,$A616,0),Key!$D$2:$D$6,Key!$E$2:$E$6,-25)</f>
        <v>-25</v>
      </c>
      <c r="I616" s="15">
        <f ca="1">OFFSET('Survey Data'!$H$2,A616,0)</f>
        <v>0</v>
      </c>
      <c r="J616" s="15" t="str">
        <f ca="1">_xlfn.XLOOKUP(OFFSET('Survey Data'!$R$2,A616,0),Key!$G$2:$G$3,Key!$H$2:$H$3,"")</f>
        <v/>
      </c>
      <c r="L616">
        <f t="shared" ca="1" si="72"/>
        <v>-150</v>
      </c>
      <c r="M616">
        <f t="shared" ca="1" si="73"/>
        <v>0</v>
      </c>
      <c r="N616" t="e">
        <f ca="1">VLOOKUP(M616,Key!J$2:K$101,2,FALSE)</f>
        <v>#N/A</v>
      </c>
      <c r="O616" t="e" cm="1">
        <f t="array" ref="O616">_xlfn.IFS(COUNTIF('Survey Data'!J616:P616,"Yes")&gt;1,4,'Survey Data'!P616="Yes",1,'Survey Data'!L616="Yes",2,'Survey Data'!M616="Yes",3,'Survey Data'!J616="Yes",4,'Survey Data'!K616="Yes",4,'Survey Data'!N616="Yes",4)</f>
        <v>#N/A</v>
      </c>
      <c r="P616" t="e">
        <f t="shared" ca="1" si="74"/>
        <v>#N/A</v>
      </c>
      <c r="Q616">
        <f t="shared" ca="1" si="75"/>
        <v>1</v>
      </c>
      <c r="R616" t="b">
        <f t="shared" ca="1" si="76"/>
        <v>1</v>
      </c>
      <c r="S616" t="str">
        <f t="shared" ca="1" si="77"/>
        <v/>
      </c>
      <c r="T616" t="e">
        <f ca="1">_xlfn.XLOOKUP(P616,'Depression Treatment'!A$2:A$33,'Depression Treatment'!I$2:I$33,0)*S616</f>
        <v>#N/A</v>
      </c>
      <c r="U616">
        <f>IF(LEFT('Survey Data'!I616,8)="Employed",1,0)</f>
        <v>0</v>
      </c>
      <c r="V616" s="33" t="e">
        <f ca="1">S616*(U616*(T616*VLOOKUP(N616,'Depression Treatment'!F$38:I$41,3,FALSE)+(1-T616)*VLOOKUP(N616,'Depression Treatment'!F$38:I$41,4,FALSE))+(1-U616)*(T616*VLOOKUP(N616,'Depression Treatment'!F$43:I$46,3,FALSE)+(1-T616)*VLOOKUP(N616,'Depression Treatment'!F$43:I$46,4,FALSE)))</f>
        <v>#VALUE!</v>
      </c>
      <c r="W616" s="33">
        <f t="shared" ca="1" si="78"/>
        <v>0</v>
      </c>
    </row>
    <row r="617" spans="1:23" x14ac:dyDescent="0.3">
      <c r="A617">
        <f t="shared" si="79"/>
        <v>615</v>
      </c>
      <c r="B617" s="15" t="str">
        <f ca="1">_xlfn.XLOOKUP(OFFSET('Survey Data'!$A$2,A617,0),Key!A$2:A$5,Key!B$2:B$5,"")</f>
        <v/>
      </c>
      <c r="C617" s="15">
        <f ca="1">_xlfn.XLOOKUP(OFFSET('Survey Data'!B$2,$A617,0),Key!$D$2:$D$6,Key!$E$2:$E$6,-25)</f>
        <v>-25</v>
      </c>
      <c r="D617" s="15">
        <f ca="1">_xlfn.XLOOKUP(OFFSET('Survey Data'!C$2,$A617,0),Key!$D$2:$D$6,Key!$E$2:$E$6,-25)</f>
        <v>-25</v>
      </c>
      <c r="E617" s="15">
        <f ca="1">_xlfn.XLOOKUP(OFFSET('Survey Data'!D$2,$A617,0),Key!$D$2:$D$6,Key!$E$2:$E$6,-25)</f>
        <v>-25</v>
      </c>
      <c r="F617" s="15">
        <f ca="1">_xlfn.XLOOKUP(OFFSET('Survey Data'!E$2,$A617,0),Key!$D$2:$D$6,Key!$E$2:$E$6,-25)</f>
        <v>-25</v>
      </c>
      <c r="G617" s="15">
        <f ca="1">_xlfn.XLOOKUP(OFFSET('Survey Data'!F$2,$A617,0),Key!$D$2:$D$6,Key!$E$2:$E$6,-25)</f>
        <v>-25</v>
      </c>
      <c r="H617" s="15">
        <f ca="1">_xlfn.XLOOKUP(OFFSET('Survey Data'!G$2,$A617,0),Key!$D$2:$D$6,Key!$E$2:$E$6,-25)</f>
        <v>-25</v>
      </c>
      <c r="I617" s="15">
        <f ca="1">OFFSET('Survey Data'!$H$2,A617,0)</f>
        <v>0</v>
      </c>
      <c r="J617" s="15" t="str">
        <f ca="1">_xlfn.XLOOKUP(OFFSET('Survey Data'!$R$2,A617,0),Key!$G$2:$G$3,Key!$H$2:$H$3,"")</f>
        <v/>
      </c>
      <c r="L617">
        <f t="shared" ca="1" si="72"/>
        <v>-150</v>
      </c>
      <c r="M617">
        <f t="shared" ca="1" si="73"/>
        <v>0</v>
      </c>
      <c r="N617" t="e">
        <f ca="1">VLOOKUP(M617,Key!J$2:K$101,2,FALSE)</f>
        <v>#N/A</v>
      </c>
      <c r="O617" t="e" cm="1">
        <f t="array" ref="O617">_xlfn.IFS(COUNTIF('Survey Data'!J617:P617,"Yes")&gt;1,4,'Survey Data'!P617="Yes",1,'Survey Data'!L617="Yes",2,'Survey Data'!M617="Yes",3,'Survey Data'!J617="Yes",4,'Survey Data'!K617="Yes",4,'Survey Data'!N617="Yes",4)</f>
        <v>#N/A</v>
      </c>
      <c r="P617" t="e">
        <f t="shared" ca="1" si="74"/>
        <v>#N/A</v>
      </c>
      <c r="Q617">
        <f t="shared" ca="1" si="75"/>
        <v>1</v>
      </c>
      <c r="R617" t="b">
        <f t="shared" ca="1" si="76"/>
        <v>1</v>
      </c>
      <c r="S617" t="str">
        <f t="shared" ca="1" si="77"/>
        <v/>
      </c>
      <c r="T617" t="e">
        <f ca="1">_xlfn.XLOOKUP(P617,'Depression Treatment'!A$2:A$33,'Depression Treatment'!I$2:I$33,0)*S617</f>
        <v>#N/A</v>
      </c>
      <c r="U617">
        <f>IF(LEFT('Survey Data'!I617,8)="Employed",1,0)</f>
        <v>0</v>
      </c>
      <c r="V617" s="33" t="e">
        <f ca="1">S617*(U617*(T617*VLOOKUP(N617,'Depression Treatment'!F$38:I$41,3,FALSE)+(1-T617)*VLOOKUP(N617,'Depression Treatment'!F$38:I$41,4,FALSE))+(1-U617)*(T617*VLOOKUP(N617,'Depression Treatment'!F$43:I$46,3,FALSE)+(1-T617)*VLOOKUP(N617,'Depression Treatment'!F$43:I$46,4,FALSE)))</f>
        <v>#VALUE!</v>
      </c>
      <c r="W617" s="33">
        <f t="shared" ca="1" si="78"/>
        <v>0</v>
      </c>
    </row>
    <row r="618" spans="1:23" x14ac:dyDescent="0.3">
      <c r="A618">
        <f t="shared" si="79"/>
        <v>616</v>
      </c>
      <c r="B618" s="15" t="str">
        <f ca="1">_xlfn.XLOOKUP(OFFSET('Survey Data'!$A$2,A618,0),Key!A$2:A$5,Key!B$2:B$5,"")</f>
        <v/>
      </c>
      <c r="C618" s="15">
        <f ca="1">_xlfn.XLOOKUP(OFFSET('Survey Data'!B$2,$A618,0),Key!$D$2:$D$6,Key!$E$2:$E$6,-25)</f>
        <v>-25</v>
      </c>
      <c r="D618" s="15">
        <f ca="1">_xlfn.XLOOKUP(OFFSET('Survey Data'!C$2,$A618,0),Key!$D$2:$D$6,Key!$E$2:$E$6,-25)</f>
        <v>-25</v>
      </c>
      <c r="E618" s="15">
        <f ca="1">_xlfn.XLOOKUP(OFFSET('Survey Data'!D$2,$A618,0),Key!$D$2:$D$6,Key!$E$2:$E$6,-25)</f>
        <v>-25</v>
      </c>
      <c r="F618" s="15">
        <f ca="1">_xlfn.XLOOKUP(OFFSET('Survey Data'!E$2,$A618,0),Key!$D$2:$D$6,Key!$E$2:$E$6,-25)</f>
        <v>-25</v>
      </c>
      <c r="G618" s="15">
        <f ca="1">_xlfn.XLOOKUP(OFFSET('Survey Data'!F$2,$A618,0),Key!$D$2:$D$6,Key!$E$2:$E$6,-25)</f>
        <v>-25</v>
      </c>
      <c r="H618" s="15">
        <f ca="1">_xlfn.XLOOKUP(OFFSET('Survey Data'!G$2,$A618,0),Key!$D$2:$D$6,Key!$E$2:$E$6,-25)</f>
        <v>-25</v>
      </c>
      <c r="I618" s="15">
        <f ca="1">OFFSET('Survey Data'!$H$2,A618,0)</f>
        <v>0</v>
      </c>
      <c r="J618" s="15" t="str">
        <f ca="1">_xlfn.XLOOKUP(OFFSET('Survey Data'!$R$2,A618,0),Key!$G$2:$G$3,Key!$H$2:$H$3,"")</f>
        <v/>
      </c>
      <c r="L618">
        <f t="shared" ca="1" si="72"/>
        <v>-150</v>
      </c>
      <c r="M618">
        <f t="shared" ca="1" si="73"/>
        <v>0</v>
      </c>
      <c r="N618" t="e">
        <f ca="1">VLOOKUP(M618,Key!J$2:K$101,2,FALSE)</f>
        <v>#N/A</v>
      </c>
      <c r="O618" t="e" cm="1">
        <f t="array" ref="O618">_xlfn.IFS(COUNTIF('Survey Data'!J618:P618,"Yes")&gt;1,4,'Survey Data'!P618="Yes",1,'Survey Data'!L618="Yes",2,'Survey Data'!M618="Yes",3,'Survey Data'!J618="Yes",4,'Survey Data'!K618="Yes",4,'Survey Data'!N618="Yes",4)</f>
        <v>#N/A</v>
      </c>
      <c r="P618" t="e">
        <f t="shared" ca="1" si="74"/>
        <v>#N/A</v>
      </c>
      <c r="Q618">
        <f t="shared" ca="1" si="75"/>
        <v>1</v>
      </c>
      <c r="R618" t="b">
        <f t="shared" ca="1" si="76"/>
        <v>1</v>
      </c>
      <c r="S618" t="str">
        <f t="shared" ca="1" si="77"/>
        <v/>
      </c>
      <c r="T618" t="e">
        <f ca="1">_xlfn.XLOOKUP(P618,'Depression Treatment'!A$2:A$33,'Depression Treatment'!I$2:I$33,0)*S618</f>
        <v>#N/A</v>
      </c>
      <c r="U618">
        <f>IF(LEFT('Survey Data'!I618,8)="Employed",1,0)</f>
        <v>0</v>
      </c>
      <c r="V618" s="33" t="e">
        <f ca="1">S618*(U618*(T618*VLOOKUP(N618,'Depression Treatment'!F$38:I$41,3,FALSE)+(1-T618)*VLOOKUP(N618,'Depression Treatment'!F$38:I$41,4,FALSE))+(1-U618)*(T618*VLOOKUP(N618,'Depression Treatment'!F$43:I$46,3,FALSE)+(1-T618)*VLOOKUP(N618,'Depression Treatment'!F$43:I$46,4,FALSE)))</f>
        <v>#VALUE!</v>
      </c>
      <c r="W618" s="33">
        <f t="shared" ca="1" si="78"/>
        <v>0</v>
      </c>
    </row>
    <row r="619" spans="1:23" x14ac:dyDescent="0.3">
      <c r="A619">
        <f t="shared" si="79"/>
        <v>617</v>
      </c>
      <c r="B619" s="15" t="str">
        <f ca="1">_xlfn.XLOOKUP(OFFSET('Survey Data'!$A$2,A619,0),Key!A$2:A$5,Key!B$2:B$5,"")</f>
        <v/>
      </c>
      <c r="C619" s="15">
        <f ca="1">_xlfn.XLOOKUP(OFFSET('Survey Data'!B$2,$A619,0),Key!$D$2:$D$6,Key!$E$2:$E$6,-25)</f>
        <v>-25</v>
      </c>
      <c r="D619" s="15">
        <f ca="1">_xlfn.XLOOKUP(OFFSET('Survey Data'!C$2,$A619,0),Key!$D$2:$D$6,Key!$E$2:$E$6,-25)</f>
        <v>-25</v>
      </c>
      <c r="E619" s="15">
        <f ca="1">_xlfn.XLOOKUP(OFFSET('Survey Data'!D$2,$A619,0),Key!$D$2:$D$6,Key!$E$2:$E$6,-25)</f>
        <v>-25</v>
      </c>
      <c r="F619" s="15">
        <f ca="1">_xlfn.XLOOKUP(OFFSET('Survey Data'!E$2,$A619,0),Key!$D$2:$D$6,Key!$E$2:$E$6,-25)</f>
        <v>-25</v>
      </c>
      <c r="G619" s="15">
        <f ca="1">_xlfn.XLOOKUP(OFFSET('Survey Data'!F$2,$A619,0),Key!$D$2:$D$6,Key!$E$2:$E$6,-25)</f>
        <v>-25</v>
      </c>
      <c r="H619" s="15">
        <f ca="1">_xlfn.XLOOKUP(OFFSET('Survey Data'!G$2,$A619,0),Key!$D$2:$D$6,Key!$E$2:$E$6,-25)</f>
        <v>-25</v>
      </c>
      <c r="I619" s="15">
        <f ca="1">OFFSET('Survey Data'!$H$2,A619,0)</f>
        <v>0</v>
      </c>
      <c r="J619" s="15" t="str">
        <f ca="1">_xlfn.XLOOKUP(OFFSET('Survey Data'!$R$2,A619,0),Key!$G$2:$G$3,Key!$H$2:$H$3,"")</f>
        <v/>
      </c>
      <c r="L619">
        <f t="shared" ca="1" si="72"/>
        <v>-150</v>
      </c>
      <c r="M619">
        <f t="shared" ca="1" si="73"/>
        <v>0</v>
      </c>
      <c r="N619" t="e">
        <f ca="1">VLOOKUP(M619,Key!J$2:K$101,2,FALSE)</f>
        <v>#N/A</v>
      </c>
      <c r="O619" t="e" cm="1">
        <f t="array" ref="O619">_xlfn.IFS(COUNTIF('Survey Data'!J619:P619,"Yes")&gt;1,4,'Survey Data'!P619="Yes",1,'Survey Data'!L619="Yes",2,'Survey Data'!M619="Yes",3,'Survey Data'!J619="Yes",4,'Survey Data'!K619="Yes",4,'Survey Data'!N619="Yes",4)</f>
        <v>#N/A</v>
      </c>
      <c r="P619" t="e">
        <f t="shared" ca="1" si="74"/>
        <v>#N/A</v>
      </c>
      <c r="Q619">
        <f t="shared" ca="1" si="75"/>
        <v>1</v>
      </c>
      <c r="R619" t="b">
        <f t="shared" ca="1" si="76"/>
        <v>1</v>
      </c>
      <c r="S619" t="str">
        <f t="shared" ca="1" si="77"/>
        <v/>
      </c>
      <c r="T619" t="e">
        <f ca="1">_xlfn.XLOOKUP(P619,'Depression Treatment'!A$2:A$33,'Depression Treatment'!I$2:I$33,0)*S619</f>
        <v>#N/A</v>
      </c>
      <c r="U619">
        <f>IF(LEFT('Survey Data'!I619,8)="Employed",1,0)</f>
        <v>0</v>
      </c>
      <c r="V619" s="33" t="e">
        <f ca="1">S619*(U619*(T619*VLOOKUP(N619,'Depression Treatment'!F$38:I$41,3,FALSE)+(1-T619)*VLOOKUP(N619,'Depression Treatment'!F$38:I$41,4,FALSE))+(1-U619)*(T619*VLOOKUP(N619,'Depression Treatment'!F$43:I$46,3,FALSE)+(1-T619)*VLOOKUP(N619,'Depression Treatment'!F$43:I$46,4,FALSE)))</f>
        <v>#VALUE!</v>
      </c>
      <c r="W619" s="33">
        <f t="shared" ca="1" si="78"/>
        <v>0</v>
      </c>
    </row>
    <row r="620" spans="1:23" x14ac:dyDescent="0.3">
      <c r="A620">
        <f t="shared" si="79"/>
        <v>618</v>
      </c>
      <c r="B620" s="15" t="str">
        <f ca="1">_xlfn.XLOOKUP(OFFSET('Survey Data'!$A$2,A620,0),Key!A$2:A$5,Key!B$2:B$5,"")</f>
        <v/>
      </c>
      <c r="C620" s="15">
        <f ca="1">_xlfn.XLOOKUP(OFFSET('Survey Data'!B$2,$A620,0),Key!$D$2:$D$6,Key!$E$2:$E$6,-25)</f>
        <v>-25</v>
      </c>
      <c r="D620" s="15">
        <f ca="1">_xlfn.XLOOKUP(OFFSET('Survey Data'!C$2,$A620,0),Key!$D$2:$D$6,Key!$E$2:$E$6,-25)</f>
        <v>-25</v>
      </c>
      <c r="E620" s="15">
        <f ca="1">_xlfn.XLOOKUP(OFFSET('Survey Data'!D$2,$A620,0),Key!$D$2:$D$6,Key!$E$2:$E$6,-25)</f>
        <v>-25</v>
      </c>
      <c r="F620" s="15">
        <f ca="1">_xlfn.XLOOKUP(OFFSET('Survey Data'!E$2,$A620,0),Key!$D$2:$D$6,Key!$E$2:$E$6,-25)</f>
        <v>-25</v>
      </c>
      <c r="G620" s="15">
        <f ca="1">_xlfn.XLOOKUP(OFFSET('Survey Data'!F$2,$A620,0),Key!$D$2:$D$6,Key!$E$2:$E$6,-25)</f>
        <v>-25</v>
      </c>
      <c r="H620" s="15">
        <f ca="1">_xlfn.XLOOKUP(OFFSET('Survey Data'!G$2,$A620,0),Key!$D$2:$D$6,Key!$E$2:$E$6,-25)</f>
        <v>-25</v>
      </c>
      <c r="I620" s="15">
        <f ca="1">OFFSET('Survey Data'!$H$2,A620,0)</f>
        <v>0</v>
      </c>
      <c r="J620" s="15" t="str">
        <f ca="1">_xlfn.XLOOKUP(OFFSET('Survey Data'!$R$2,A620,0),Key!$G$2:$G$3,Key!$H$2:$H$3,"")</f>
        <v/>
      </c>
      <c r="L620">
        <f t="shared" ca="1" si="72"/>
        <v>-150</v>
      </c>
      <c r="M620">
        <f t="shared" ca="1" si="73"/>
        <v>0</v>
      </c>
      <c r="N620" t="e">
        <f ca="1">VLOOKUP(M620,Key!J$2:K$101,2,FALSE)</f>
        <v>#N/A</v>
      </c>
      <c r="O620" t="e" cm="1">
        <f t="array" ref="O620">_xlfn.IFS(COUNTIF('Survey Data'!J620:P620,"Yes")&gt;1,4,'Survey Data'!P620="Yes",1,'Survey Data'!L620="Yes",2,'Survey Data'!M620="Yes",3,'Survey Data'!J620="Yes",4,'Survey Data'!K620="Yes",4,'Survey Data'!N620="Yes",4)</f>
        <v>#N/A</v>
      </c>
      <c r="P620" t="e">
        <f t="shared" ca="1" si="74"/>
        <v>#N/A</v>
      </c>
      <c r="Q620">
        <f t="shared" ca="1" si="75"/>
        <v>1</v>
      </c>
      <c r="R620" t="b">
        <f t="shared" ca="1" si="76"/>
        <v>1</v>
      </c>
      <c r="S620" t="str">
        <f t="shared" ca="1" si="77"/>
        <v/>
      </c>
      <c r="T620" t="e">
        <f ca="1">_xlfn.XLOOKUP(P620,'Depression Treatment'!A$2:A$33,'Depression Treatment'!I$2:I$33,0)*S620</f>
        <v>#N/A</v>
      </c>
      <c r="U620">
        <f>IF(LEFT('Survey Data'!I620,8)="Employed",1,0)</f>
        <v>0</v>
      </c>
      <c r="V620" s="33" t="e">
        <f ca="1">S620*(U620*(T620*VLOOKUP(N620,'Depression Treatment'!F$38:I$41,3,FALSE)+(1-T620)*VLOOKUP(N620,'Depression Treatment'!F$38:I$41,4,FALSE))+(1-U620)*(T620*VLOOKUP(N620,'Depression Treatment'!F$43:I$46,3,FALSE)+(1-T620)*VLOOKUP(N620,'Depression Treatment'!F$43:I$46,4,FALSE)))</f>
        <v>#VALUE!</v>
      </c>
      <c r="W620" s="33">
        <f t="shared" ca="1" si="78"/>
        <v>0</v>
      </c>
    </row>
    <row r="621" spans="1:23" x14ac:dyDescent="0.3">
      <c r="A621">
        <f t="shared" si="79"/>
        <v>619</v>
      </c>
      <c r="B621" s="15" t="str">
        <f ca="1">_xlfn.XLOOKUP(OFFSET('Survey Data'!$A$2,A621,0),Key!A$2:A$5,Key!B$2:B$5,"")</f>
        <v/>
      </c>
      <c r="C621" s="15">
        <f ca="1">_xlfn.XLOOKUP(OFFSET('Survey Data'!B$2,$A621,0),Key!$D$2:$D$6,Key!$E$2:$E$6,-25)</f>
        <v>-25</v>
      </c>
      <c r="D621" s="15">
        <f ca="1">_xlfn.XLOOKUP(OFFSET('Survey Data'!C$2,$A621,0),Key!$D$2:$D$6,Key!$E$2:$E$6,-25)</f>
        <v>-25</v>
      </c>
      <c r="E621" s="15">
        <f ca="1">_xlfn.XLOOKUP(OFFSET('Survey Data'!D$2,$A621,0),Key!$D$2:$D$6,Key!$E$2:$E$6,-25)</f>
        <v>-25</v>
      </c>
      <c r="F621" s="15">
        <f ca="1">_xlfn.XLOOKUP(OFFSET('Survey Data'!E$2,$A621,0),Key!$D$2:$D$6,Key!$E$2:$E$6,-25)</f>
        <v>-25</v>
      </c>
      <c r="G621" s="15">
        <f ca="1">_xlfn.XLOOKUP(OFFSET('Survey Data'!F$2,$A621,0),Key!$D$2:$D$6,Key!$E$2:$E$6,-25)</f>
        <v>-25</v>
      </c>
      <c r="H621" s="15">
        <f ca="1">_xlfn.XLOOKUP(OFFSET('Survey Data'!G$2,$A621,0),Key!$D$2:$D$6,Key!$E$2:$E$6,-25)</f>
        <v>-25</v>
      </c>
      <c r="I621" s="15">
        <f ca="1">OFFSET('Survey Data'!$H$2,A621,0)</f>
        <v>0</v>
      </c>
      <c r="J621" s="15" t="str">
        <f ca="1">_xlfn.XLOOKUP(OFFSET('Survey Data'!$R$2,A621,0),Key!$G$2:$G$3,Key!$H$2:$H$3,"")</f>
        <v/>
      </c>
      <c r="L621">
        <f t="shared" ca="1" si="72"/>
        <v>-150</v>
      </c>
      <c r="M621">
        <f t="shared" ca="1" si="73"/>
        <v>0</v>
      </c>
      <c r="N621" t="e">
        <f ca="1">VLOOKUP(M621,Key!J$2:K$101,2,FALSE)</f>
        <v>#N/A</v>
      </c>
      <c r="O621" t="e" cm="1">
        <f t="array" ref="O621">_xlfn.IFS(COUNTIF('Survey Data'!J621:P621,"Yes")&gt;1,4,'Survey Data'!P621="Yes",1,'Survey Data'!L621="Yes",2,'Survey Data'!M621="Yes",3,'Survey Data'!J621="Yes",4,'Survey Data'!K621="Yes",4,'Survey Data'!N621="Yes",4)</f>
        <v>#N/A</v>
      </c>
      <c r="P621" t="e">
        <f t="shared" ca="1" si="74"/>
        <v>#N/A</v>
      </c>
      <c r="Q621">
        <f t="shared" ca="1" si="75"/>
        <v>1</v>
      </c>
      <c r="R621" t="b">
        <f t="shared" ca="1" si="76"/>
        <v>1</v>
      </c>
      <c r="S621" t="str">
        <f t="shared" ca="1" si="77"/>
        <v/>
      </c>
      <c r="T621" t="e">
        <f ca="1">_xlfn.XLOOKUP(P621,'Depression Treatment'!A$2:A$33,'Depression Treatment'!I$2:I$33,0)*S621</f>
        <v>#N/A</v>
      </c>
      <c r="U621">
        <f>IF(LEFT('Survey Data'!I621,8)="Employed",1,0)</f>
        <v>0</v>
      </c>
      <c r="V621" s="33" t="e">
        <f ca="1">S621*(U621*(T621*VLOOKUP(N621,'Depression Treatment'!F$38:I$41,3,FALSE)+(1-T621)*VLOOKUP(N621,'Depression Treatment'!F$38:I$41,4,FALSE))+(1-U621)*(T621*VLOOKUP(N621,'Depression Treatment'!F$43:I$46,3,FALSE)+(1-T621)*VLOOKUP(N621,'Depression Treatment'!F$43:I$46,4,FALSE)))</f>
        <v>#VALUE!</v>
      </c>
      <c r="W621" s="33">
        <f t="shared" ca="1" si="78"/>
        <v>0</v>
      </c>
    </row>
    <row r="622" spans="1:23" x14ac:dyDescent="0.3">
      <c r="A622">
        <f t="shared" si="79"/>
        <v>620</v>
      </c>
      <c r="B622" s="15" t="str">
        <f ca="1">_xlfn.XLOOKUP(OFFSET('Survey Data'!$A$2,A622,0),Key!A$2:A$5,Key!B$2:B$5,"")</f>
        <v/>
      </c>
      <c r="C622" s="15">
        <f ca="1">_xlfn.XLOOKUP(OFFSET('Survey Data'!B$2,$A622,0),Key!$D$2:$D$6,Key!$E$2:$E$6,-25)</f>
        <v>-25</v>
      </c>
      <c r="D622" s="15">
        <f ca="1">_xlfn.XLOOKUP(OFFSET('Survey Data'!C$2,$A622,0),Key!$D$2:$D$6,Key!$E$2:$E$6,-25)</f>
        <v>-25</v>
      </c>
      <c r="E622" s="15">
        <f ca="1">_xlfn.XLOOKUP(OFFSET('Survey Data'!D$2,$A622,0),Key!$D$2:$D$6,Key!$E$2:$E$6,-25)</f>
        <v>-25</v>
      </c>
      <c r="F622" s="15">
        <f ca="1">_xlfn.XLOOKUP(OFFSET('Survey Data'!E$2,$A622,0),Key!$D$2:$D$6,Key!$E$2:$E$6,-25)</f>
        <v>-25</v>
      </c>
      <c r="G622" s="15">
        <f ca="1">_xlfn.XLOOKUP(OFFSET('Survey Data'!F$2,$A622,0),Key!$D$2:$D$6,Key!$E$2:$E$6,-25)</f>
        <v>-25</v>
      </c>
      <c r="H622" s="15">
        <f ca="1">_xlfn.XLOOKUP(OFFSET('Survey Data'!G$2,$A622,0),Key!$D$2:$D$6,Key!$E$2:$E$6,-25)</f>
        <v>-25</v>
      </c>
      <c r="I622" s="15">
        <f ca="1">OFFSET('Survey Data'!$H$2,A622,0)</f>
        <v>0</v>
      </c>
      <c r="J622" s="15" t="str">
        <f ca="1">_xlfn.XLOOKUP(OFFSET('Survey Data'!$R$2,A622,0),Key!$G$2:$G$3,Key!$H$2:$H$3,"")</f>
        <v/>
      </c>
      <c r="L622">
        <f t="shared" ca="1" si="72"/>
        <v>-150</v>
      </c>
      <c r="M622">
        <f t="shared" ca="1" si="73"/>
        <v>0</v>
      </c>
      <c r="N622" t="e">
        <f ca="1">VLOOKUP(M622,Key!J$2:K$101,2,FALSE)</f>
        <v>#N/A</v>
      </c>
      <c r="O622" t="e" cm="1">
        <f t="array" ref="O622">_xlfn.IFS(COUNTIF('Survey Data'!J622:P622,"Yes")&gt;1,4,'Survey Data'!P622="Yes",1,'Survey Data'!L622="Yes",2,'Survey Data'!M622="Yes",3,'Survey Data'!J622="Yes",4,'Survey Data'!K622="Yes",4,'Survey Data'!N622="Yes",4)</f>
        <v>#N/A</v>
      </c>
      <c r="P622" t="e">
        <f t="shared" ca="1" si="74"/>
        <v>#N/A</v>
      </c>
      <c r="Q622">
        <f t="shared" ca="1" si="75"/>
        <v>1</v>
      </c>
      <c r="R622" t="b">
        <f t="shared" ca="1" si="76"/>
        <v>1</v>
      </c>
      <c r="S622" t="str">
        <f t="shared" ca="1" si="77"/>
        <v/>
      </c>
      <c r="T622" t="e">
        <f ca="1">_xlfn.XLOOKUP(P622,'Depression Treatment'!A$2:A$33,'Depression Treatment'!I$2:I$33,0)*S622</f>
        <v>#N/A</v>
      </c>
      <c r="U622">
        <f>IF(LEFT('Survey Data'!I622,8)="Employed",1,0)</f>
        <v>0</v>
      </c>
      <c r="V622" s="33" t="e">
        <f ca="1">S622*(U622*(T622*VLOOKUP(N622,'Depression Treatment'!F$38:I$41,3,FALSE)+(1-T622)*VLOOKUP(N622,'Depression Treatment'!F$38:I$41,4,FALSE))+(1-U622)*(T622*VLOOKUP(N622,'Depression Treatment'!F$43:I$46,3,FALSE)+(1-T622)*VLOOKUP(N622,'Depression Treatment'!F$43:I$46,4,FALSE)))</f>
        <v>#VALUE!</v>
      </c>
      <c r="W622" s="33">
        <f t="shared" ca="1" si="78"/>
        <v>0</v>
      </c>
    </row>
    <row r="623" spans="1:23" x14ac:dyDescent="0.3">
      <c r="A623">
        <f t="shared" si="79"/>
        <v>621</v>
      </c>
      <c r="B623" s="15" t="str">
        <f ca="1">_xlfn.XLOOKUP(OFFSET('Survey Data'!$A$2,A623,0),Key!A$2:A$5,Key!B$2:B$5,"")</f>
        <v/>
      </c>
      <c r="C623" s="15">
        <f ca="1">_xlfn.XLOOKUP(OFFSET('Survey Data'!B$2,$A623,0),Key!$D$2:$D$6,Key!$E$2:$E$6,-25)</f>
        <v>-25</v>
      </c>
      <c r="D623" s="15">
        <f ca="1">_xlfn.XLOOKUP(OFFSET('Survey Data'!C$2,$A623,0),Key!$D$2:$D$6,Key!$E$2:$E$6,-25)</f>
        <v>-25</v>
      </c>
      <c r="E623" s="15">
        <f ca="1">_xlfn.XLOOKUP(OFFSET('Survey Data'!D$2,$A623,0),Key!$D$2:$D$6,Key!$E$2:$E$6,-25)</f>
        <v>-25</v>
      </c>
      <c r="F623" s="15">
        <f ca="1">_xlfn.XLOOKUP(OFFSET('Survey Data'!E$2,$A623,0),Key!$D$2:$D$6,Key!$E$2:$E$6,-25)</f>
        <v>-25</v>
      </c>
      <c r="G623" s="15">
        <f ca="1">_xlfn.XLOOKUP(OFFSET('Survey Data'!F$2,$A623,0),Key!$D$2:$D$6,Key!$E$2:$E$6,-25)</f>
        <v>-25</v>
      </c>
      <c r="H623" s="15">
        <f ca="1">_xlfn.XLOOKUP(OFFSET('Survey Data'!G$2,$A623,0),Key!$D$2:$D$6,Key!$E$2:$E$6,-25)</f>
        <v>-25</v>
      </c>
      <c r="I623" s="15">
        <f ca="1">OFFSET('Survey Data'!$H$2,A623,0)</f>
        <v>0</v>
      </c>
      <c r="J623" s="15" t="str">
        <f ca="1">_xlfn.XLOOKUP(OFFSET('Survey Data'!$R$2,A623,0),Key!$G$2:$G$3,Key!$H$2:$H$3,"")</f>
        <v/>
      </c>
      <c r="L623">
        <f t="shared" ca="1" si="72"/>
        <v>-150</v>
      </c>
      <c r="M623">
        <f t="shared" ca="1" si="73"/>
        <v>0</v>
      </c>
      <c r="N623" t="e">
        <f ca="1">VLOOKUP(M623,Key!J$2:K$101,2,FALSE)</f>
        <v>#N/A</v>
      </c>
      <c r="O623" t="e" cm="1">
        <f t="array" ref="O623">_xlfn.IFS(COUNTIF('Survey Data'!J623:P623,"Yes")&gt;1,4,'Survey Data'!P623="Yes",1,'Survey Data'!L623="Yes",2,'Survey Data'!M623="Yes",3,'Survey Data'!J623="Yes",4,'Survey Data'!K623="Yes",4,'Survey Data'!N623="Yes",4)</f>
        <v>#N/A</v>
      </c>
      <c r="P623" t="e">
        <f t="shared" ca="1" si="74"/>
        <v>#N/A</v>
      </c>
      <c r="Q623">
        <f t="shared" ca="1" si="75"/>
        <v>1</v>
      </c>
      <c r="R623" t="b">
        <f t="shared" ca="1" si="76"/>
        <v>1</v>
      </c>
      <c r="S623" t="str">
        <f t="shared" ca="1" si="77"/>
        <v/>
      </c>
      <c r="T623" t="e">
        <f ca="1">_xlfn.XLOOKUP(P623,'Depression Treatment'!A$2:A$33,'Depression Treatment'!I$2:I$33,0)*S623</f>
        <v>#N/A</v>
      </c>
      <c r="U623">
        <f>IF(LEFT('Survey Data'!I623,8)="Employed",1,0)</f>
        <v>0</v>
      </c>
      <c r="V623" s="33" t="e">
        <f ca="1">S623*(U623*(T623*VLOOKUP(N623,'Depression Treatment'!F$38:I$41,3,FALSE)+(1-T623)*VLOOKUP(N623,'Depression Treatment'!F$38:I$41,4,FALSE))+(1-U623)*(T623*VLOOKUP(N623,'Depression Treatment'!F$43:I$46,3,FALSE)+(1-T623)*VLOOKUP(N623,'Depression Treatment'!F$43:I$46,4,FALSE)))</f>
        <v>#VALUE!</v>
      </c>
      <c r="W623" s="33">
        <f t="shared" ca="1" si="78"/>
        <v>0</v>
      </c>
    </row>
    <row r="624" spans="1:23" x14ac:dyDescent="0.3">
      <c r="A624">
        <f t="shared" si="79"/>
        <v>622</v>
      </c>
      <c r="B624" s="15" t="str">
        <f ca="1">_xlfn.XLOOKUP(OFFSET('Survey Data'!$A$2,A624,0),Key!A$2:A$5,Key!B$2:B$5,"")</f>
        <v/>
      </c>
      <c r="C624" s="15">
        <f ca="1">_xlfn.XLOOKUP(OFFSET('Survey Data'!B$2,$A624,0),Key!$D$2:$D$6,Key!$E$2:$E$6,-25)</f>
        <v>-25</v>
      </c>
      <c r="D624" s="15">
        <f ca="1">_xlfn.XLOOKUP(OFFSET('Survey Data'!C$2,$A624,0),Key!$D$2:$D$6,Key!$E$2:$E$6,-25)</f>
        <v>-25</v>
      </c>
      <c r="E624" s="15">
        <f ca="1">_xlfn.XLOOKUP(OFFSET('Survey Data'!D$2,$A624,0),Key!$D$2:$D$6,Key!$E$2:$E$6,-25)</f>
        <v>-25</v>
      </c>
      <c r="F624" s="15">
        <f ca="1">_xlfn.XLOOKUP(OFFSET('Survey Data'!E$2,$A624,0),Key!$D$2:$D$6,Key!$E$2:$E$6,-25)</f>
        <v>-25</v>
      </c>
      <c r="G624" s="15">
        <f ca="1">_xlfn.XLOOKUP(OFFSET('Survey Data'!F$2,$A624,0),Key!$D$2:$D$6,Key!$E$2:$E$6,-25)</f>
        <v>-25</v>
      </c>
      <c r="H624" s="15">
        <f ca="1">_xlfn.XLOOKUP(OFFSET('Survey Data'!G$2,$A624,0),Key!$D$2:$D$6,Key!$E$2:$E$6,-25)</f>
        <v>-25</v>
      </c>
      <c r="I624" s="15">
        <f ca="1">OFFSET('Survey Data'!$H$2,A624,0)</f>
        <v>0</v>
      </c>
      <c r="J624" s="15" t="str">
        <f ca="1">_xlfn.XLOOKUP(OFFSET('Survey Data'!$R$2,A624,0),Key!$G$2:$G$3,Key!$H$2:$H$3,"")</f>
        <v/>
      </c>
      <c r="L624">
        <f t="shared" ca="1" si="72"/>
        <v>-150</v>
      </c>
      <c r="M624">
        <f t="shared" ca="1" si="73"/>
        <v>0</v>
      </c>
      <c r="N624" t="e">
        <f ca="1">VLOOKUP(M624,Key!J$2:K$101,2,FALSE)</f>
        <v>#N/A</v>
      </c>
      <c r="O624" t="e" cm="1">
        <f t="array" ref="O624">_xlfn.IFS(COUNTIF('Survey Data'!J624:P624,"Yes")&gt;1,4,'Survey Data'!P624="Yes",1,'Survey Data'!L624="Yes",2,'Survey Data'!M624="Yes",3,'Survey Data'!J624="Yes",4,'Survey Data'!K624="Yes",4,'Survey Data'!N624="Yes",4)</f>
        <v>#N/A</v>
      </c>
      <c r="P624" t="e">
        <f t="shared" ca="1" si="74"/>
        <v>#N/A</v>
      </c>
      <c r="Q624">
        <f t="shared" ca="1" si="75"/>
        <v>1</v>
      </c>
      <c r="R624" t="b">
        <f t="shared" ca="1" si="76"/>
        <v>1</v>
      </c>
      <c r="S624" t="str">
        <f t="shared" ca="1" si="77"/>
        <v/>
      </c>
      <c r="T624" t="e">
        <f ca="1">_xlfn.XLOOKUP(P624,'Depression Treatment'!A$2:A$33,'Depression Treatment'!I$2:I$33,0)*S624</f>
        <v>#N/A</v>
      </c>
      <c r="U624">
        <f>IF(LEFT('Survey Data'!I624,8)="Employed",1,0)</f>
        <v>0</v>
      </c>
      <c r="V624" s="33" t="e">
        <f ca="1">S624*(U624*(T624*VLOOKUP(N624,'Depression Treatment'!F$38:I$41,3,FALSE)+(1-T624)*VLOOKUP(N624,'Depression Treatment'!F$38:I$41,4,FALSE))+(1-U624)*(T624*VLOOKUP(N624,'Depression Treatment'!F$43:I$46,3,FALSE)+(1-T624)*VLOOKUP(N624,'Depression Treatment'!F$43:I$46,4,FALSE)))</f>
        <v>#VALUE!</v>
      </c>
      <c r="W624" s="33">
        <f t="shared" ca="1" si="78"/>
        <v>0</v>
      </c>
    </row>
    <row r="625" spans="1:23" x14ac:dyDescent="0.3">
      <c r="A625">
        <f t="shared" si="79"/>
        <v>623</v>
      </c>
      <c r="B625" s="15" t="str">
        <f ca="1">_xlfn.XLOOKUP(OFFSET('Survey Data'!$A$2,A625,0),Key!A$2:A$5,Key!B$2:B$5,"")</f>
        <v/>
      </c>
      <c r="C625" s="15">
        <f ca="1">_xlfn.XLOOKUP(OFFSET('Survey Data'!B$2,$A625,0),Key!$D$2:$D$6,Key!$E$2:$E$6,-25)</f>
        <v>-25</v>
      </c>
      <c r="D625" s="15">
        <f ca="1">_xlfn.XLOOKUP(OFFSET('Survey Data'!C$2,$A625,0),Key!$D$2:$D$6,Key!$E$2:$E$6,-25)</f>
        <v>-25</v>
      </c>
      <c r="E625" s="15">
        <f ca="1">_xlfn.XLOOKUP(OFFSET('Survey Data'!D$2,$A625,0),Key!$D$2:$D$6,Key!$E$2:$E$6,-25)</f>
        <v>-25</v>
      </c>
      <c r="F625" s="15">
        <f ca="1">_xlfn.XLOOKUP(OFFSET('Survey Data'!E$2,$A625,0),Key!$D$2:$D$6,Key!$E$2:$E$6,-25)</f>
        <v>-25</v>
      </c>
      <c r="G625" s="15">
        <f ca="1">_xlfn.XLOOKUP(OFFSET('Survey Data'!F$2,$A625,0),Key!$D$2:$D$6,Key!$E$2:$E$6,-25)</f>
        <v>-25</v>
      </c>
      <c r="H625" s="15">
        <f ca="1">_xlfn.XLOOKUP(OFFSET('Survey Data'!G$2,$A625,0),Key!$D$2:$D$6,Key!$E$2:$E$6,-25)</f>
        <v>-25</v>
      </c>
      <c r="I625" s="15">
        <f ca="1">OFFSET('Survey Data'!$H$2,A625,0)</f>
        <v>0</v>
      </c>
      <c r="J625" s="15" t="str">
        <f ca="1">_xlfn.XLOOKUP(OFFSET('Survey Data'!$R$2,A625,0),Key!$G$2:$G$3,Key!$H$2:$H$3,"")</f>
        <v/>
      </c>
      <c r="L625">
        <f t="shared" ca="1" si="72"/>
        <v>-150</v>
      </c>
      <c r="M625">
        <f t="shared" ca="1" si="73"/>
        <v>0</v>
      </c>
      <c r="N625" t="e">
        <f ca="1">VLOOKUP(M625,Key!J$2:K$101,2,FALSE)</f>
        <v>#N/A</v>
      </c>
      <c r="O625" t="e" cm="1">
        <f t="array" ref="O625">_xlfn.IFS(COUNTIF('Survey Data'!J625:P625,"Yes")&gt;1,4,'Survey Data'!P625="Yes",1,'Survey Data'!L625="Yes",2,'Survey Data'!M625="Yes",3,'Survey Data'!J625="Yes",4,'Survey Data'!K625="Yes",4,'Survey Data'!N625="Yes",4)</f>
        <v>#N/A</v>
      </c>
      <c r="P625" t="e">
        <f t="shared" ca="1" si="74"/>
        <v>#N/A</v>
      </c>
      <c r="Q625">
        <f t="shared" ca="1" si="75"/>
        <v>1</v>
      </c>
      <c r="R625" t="b">
        <f t="shared" ca="1" si="76"/>
        <v>1</v>
      </c>
      <c r="S625" t="str">
        <f t="shared" ca="1" si="77"/>
        <v/>
      </c>
      <c r="T625" t="e">
        <f ca="1">_xlfn.XLOOKUP(P625,'Depression Treatment'!A$2:A$33,'Depression Treatment'!I$2:I$33,0)*S625</f>
        <v>#N/A</v>
      </c>
      <c r="U625">
        <f>IF(LEFT('Survey Data'!I625,8)="Employed",1,0)</f>
        <v>0</v>
      </c>
      <c r="V625" s="33" t="e">
        <f ca="1">S625*(U625*(T625*VLOOKUP(N625,'Depression Treatment'!F$38:I$41,3,FALSE)+(1-T625)*VLOOKUP(N625,'Depression Treatment'!F$38:I$41,4,FALSE))+(1-U625)*(T625*VLOOKUP(N625,'Depression Treatment'!F$43:I$46,3,FALSE)+(1-T625)*VLOOKUP(N625,'Depression Treatment'!F$43:I$46,4,FALSE)))</f>
        <v>#VALUE!</v>
      </c>
      <c r="W625" s="33">
        <f t="shared" ca="1" si="78"/>
        <v>0</v>
      </c>
    </row>
    <row r="626" spans="1:23" x14ac:dyDescent="0.3">
      <c r="A626">
        <f t="shared" si="79"/>
        <v>624</v>
      </c>
      <c r="B626" s="15" t="str">
        <f ca="1">_xlfn.XLOOKUP(OFFSET('Survey Data'!$A$2,A626,0),Key!A$2:A$5,Key!B$2:B$5,"")</f>
        <v/>
      </c>
      <c r="C626" s="15">
        <f ca="1">_xlfn.XLOOKUP(OFFSET('Survey Data'!B$2,$A626,0),Key!$D$2:$D$6,Key!$E$2:$E$6,-25)</f>
        <v>-25</v>
      </c>
      <c r="D626" s="15">
        <f ca="1">_xlfn.XLOOKUP(OFFSET('Survey Data'!C$2,$A626,0),Key!$D$2:$D$6,Key!$E$2:$E$6,-25)</f>
        <v>-25</v>
      </c>
      <c r="E626" s="15">
        <f ca="1">_xlfn.XLOOKUP(OFFSET('Survey Data'!D$2,$A626,0),Key!$D$2:$D$6,Key!$E$2:$E$6,-25)</f>
        <v>-25</v>
      </c>
      <c r="F626" s="15">
        <f ca="1">_xlfn.XLOOKUP(OFFSET('Survey Data'!E$2,$A626,0),Key!$D$2:$D$6,Key!$E$2:$E$6,-25)</f>
        <v>-25</v>
      </c>
      <c r="G626" s="15">
        <f ca="1">_xlfn.XLOOKUP(OFFSET('Survey Data'!F$2,$A626,0),Key!$D$2:$D$6,Key!$E$2:$E$6,-25)</f>
        <v>-25</v>
      </c>
      <c r="H626" s="15">
        <f ca="1">_xlfn.XLOOKUP(OFFSET('Survey Data'!G$2,$A626,0),Key!$D$2:$D$6,Key!$E$2:$E$6,-25)</f>
        <v>-25</v>
      </c>
      <c r="I626" s="15">
        <f ca="1">OFFSET('Survey Data'!$H$2,A626,0)</f>
        <v>0</v>
      </c>
      <c r="J626" s="15" t="str">
        <f ca="1">_xlfn.XLOOKUP(OFFSET('Survey Data'!$R$2,A626,0),Key!$G$2:$G$3,Key!$H$2:$H$3,"")</f>
        <v/>
      </c>
      <c r="L626">
        <f t="shared" ca="1" si="72"/>
        <v>-150</v>
      </c>
      <c r="M626">
        <f t="shared" ca="1" si="73"/>
        <v>0</v>
      </c>
      <c r="N626" t="e">
        <f ca="1">VLOOKUP(M626,Key!J$2:K$101,2,FALSE)</f>
        <v>#N/A</v>
      </c>
      <c r="O626" t="e" cm="1">
        <f t="array" ref="O626">_xlfn.IFS(COUNTIF('Survey Data'!J626:P626,"Yes")&gt;1,4,'Survey Data'!P626="Yes",1,'Survey Data'!L626="Yes",2,'Survey Data'!M626="Yes",3,'Survey Data'!J626="Yes",4,'Survey Data'!K626="Yes",4,'Survey Data'!N626="Yes",4)</f>
        <v>#N/A</v>
      </c>
      <c r="P626" t="e">
        <f t="shared" ca="1" si="74"/>
        <v>#N/A</v>
      </c>
      <c r="Q626">
        <f t="shared" ca="1" si="75"/>
        <v>1</v>
      </c>
      <c r="R626" t="b">
        <f t="shared" ca="1" si="76"/>
        <v>1</v>
      </c>
      <c r="S626" t="str">
        <f t="shared" ca="1" si="77"/>
        <v/>
      </c>
      <c r="T626" t="e">
        <f ca="1">_xlfn.XLOOKUP(P626,'Depression Treatment'!A$2:A$33,'Depression Treatment'!I$2:I$33,0)*S626</f>
        <v>#N/A</v>
      </c>
      <c r="U626">
        <f>IF(LEFT('Survey Data'!I626,8)="Employed",1,0)</f>
        <v>0</v>
      </c>
      <c r="V626" s="33" t="e">
        <f ca="1">S626*(U626*(T626*VLOOKUP(N626,'Depression Treatment'!F$38:I$41,3,FALSE)+(1-T626)*VLOOKUP(N626,'Depression Treatment'!F$38:I$41,4,FALSE))+(1-U626)*(T626*VLOOKUP(N626,'Depression Treatment'!F$43:I$46,3,FALSE)+(1-T626)*VLOOKUP(N626,'Depression Treatment'!F$43:I$46,4,FALSE)))</f>
        <v>#VALUE!</v>
      </c>
      <c r="W626" s="33">
        <f t="shared" ca="1" si="78"/>
        <v>0</v>
      </c>
    </row>
    <row r="627" spans="1:23" x14ac:dyDescent="0.3">
      <c r="A627">
        <f t="shared" si="79"/>
        <v>625</v>
      </c>
      <c r="B627" s="15" t="str">
        <f ca="1">_xlfn.XLOOKUP(OFFSET('Survey Data'!$A$2,A627,0),Key!A$2:A$5,Key!B$2:B$5,"")</f>
        <v/>
      </c>
      <c r="C627" s="15">
        <f ca="1">_xlfn.XLOOKUP(OFFSET('Survey Data'!B$2,$A627,0),Key!$D$2:$D$6,Key!$E$2:$E$6,-25)</f>
        <v>-25</v>
      </c>
      <c r="D627" s="15">
        <f ca="1">_xlfn.XLOOKUP(OFFSET('Survey Data'!C$2,$A627,0),Key!$D$2:$D$6,Key!$E$2:$E$6,-25)</f>
        <v>-25</v>
      </c>
      <c r="E627" s="15">
        <f ca="1">_xlfn.XLOOKUP(OFFSET('Survey Data'!D$2,$A627,0),Key!$D$2:$D$6,Key!$E$2:$E$6,-25)</f>
        <v>-25</v>
      </c>
      <c r="F627" s="15">
        <f ca="1">_xlfn.XLOOKUP(OFFSET('Survey Data'!E$2,$A627,0),Key!$D$2:$D$6,Key!$E$2:$E$6,-25)</f>
        <v>-25</v>
      </c>
      <c r="G627" s="15">
        <f ca="1">_xlfn.XLOOKUP(OFFSET('Survey Data'!F$2,$A627,0),Key!$D$2:$D$6,Key!$E$2:$E$6,-25)</f>
        <v>-25</v>
      </c>
      <c r="H627" s="15">
        <f ca="1">_xlfn.XLOOKUP(OFFSET('Survey Data'!G$2,$A627,0),Key!$D$2:$D$6,Key!$E$2:$E$6,-25)</f>
        <v>-25</v>
      </c>
      <c r="I627" s="15">
        <f ca="1">OFFSET('Survey Data'!$H$2,A627,0)</f>
        <v>0</v>
      </c>
      <c r="J627" s="15" t="str">
        <f ca="1">_xlfn.XLOOKUP(OFFSET('Survey Data'!$R$2,A627,0),Key!$G$2:$G$3,Key!$H$2:$H$3,"")</f>
        <v/>
      </c>
      <c r="L627">
        <f t="shared" ca="1" si="72"/>
        <v>-150</v>
      </c>
      <c r="M627">
        <f t="shared" ca="1" si="73"/>
        <v>0</v>
      </c>
      <c r="N627" t="e">
        <f ca="1">VLOOKUP(M627,Key!J$2:K$101,2,FALSE)</f>
        <v>#N/A</v>
      </c>
      <c r="O627" t="e" cm="1">
        <f t="array" ref="O627">_xlfn.IFS(COUNTIF('Survey Data'!J627:P627,"Yes")&gt;1,4,'Survey Data'!P627="Yes",1,'Survey Data'!L627="Yes",2,'Survey Data'!M627="Yes",3,'Survey Data'!J627="Yes",4,'Survey Data'!K627="Yes",4,'Survey Data'!N627="Yes",4)</f>
        <v>#N/A</v>
      </c>
      <c r="P627" t="e">
        <f t="shared" ca="1" si="74"/>
        <v>#N/A</v>
      </c>
      <c r="Q627">
        <f t="shared" ca="1" si="75"/>
        <v>1</v>
      </c>
      <c r="R627" t="b">
        <f t="shared" ca="1" si="76"/>
        <v>1</v>
      </c>
      <c r="S627" t="str">
        <f t="shared" ca="1" si="77"/>
        <v/>
      </c>
      <c r="T627" t="e">
        <f ca="1">_xlfn.XLOOKUP(P627,'Depression Treatment'!A$2:A$33,'Depression Treatment'!I$2:I$33,0)*S627</f>
        <v>#N/A</v>
      </c>
      <c r="U627">
        <f>IF(LEFT('Survey Data'!I627,8)="Employed",1,0)</f>
        <v>0</v>
      </c>
      <c r="V627" s="33" t="e">
        <f ca="1">S627*(U627*(T627*VLOOKUP(N627,'Depression Treatment'!F$38:I$41,3,FALSE)+(1-T627)*VLOOKUP(N627,'Depression Treatment'!F$38:I$41,4,FALSE))+(1-U627)*(T627*VLOOKUP(N627,'Depression Treatment'!F$43:I$46,3,FALSE)+(1-T627)*VLOOKUP(N627,'Depression Treatment'!F$43:I$46,4,FALSE)))</f>
        <v>#VALUE!</v>
      </c>
      <c r="W627" s="33">
        <f t="shared" ca="1" si="78"/>
        <v>0</v>
      </c>
    </row>
    <row r="628" spans="1:23" x14ac:dyDescent="0.3">
      <c r="A628">
        <f t="shared" si="79"/>
        <v>626</v>
      </c>
      <c r="B628" s="15" t="str">
        <f ca="1">_xlfn.XLOOKUP(OFFSET('Survey Data'!$A$2,A628,0),Key!A$2:A$5,Key!B$2:B$5,"")</f>
        <v/>
      </c>
      <c r="C628" s="15">
        <f ca="1">_xlfn.XLOOKUP(OFFSET('Survey Data'!B$2,$A628,0),Key!$D$2:$D$6,Key!$E$2:$E$6,-25)</f>
        <v>-25</v>
      </c>
      <c r="D628" s="15">
        <f ca="1">_xlfn.XLOOKUP(OFFSET('Survey Data'!C$2,$A628,0),Key!$D$2:$D$6,Key!$E$2:$E$6,-25)</f>
        <v>-25</v>
      </c>
      <c r="E628" s="15">
        <f ca="1">_xlfn.XLOOKUP(OFFSET('Survey Data'!D$2,$A628,0),Key!$D$2:$D$6,Key!$E$2:$E$6,-25)</f>
        <v>-25</v>
      </c>
      <c r="F628" s="15">
        <f ca="1">_xlfn.XLOOKUP(OFFSET('Survey Data'!E$2,$A628,0),Key!$D$2:$D$6,Key!$E$2:$E$6,-25)</f>
        <v>-25</v>
      </c>
      <c r="G628" s="15">
        <f ca="1">_xlfn.XLOOKUP(OFFSET('Survey Data'!F$2,$A628,0),Key!$D$2:$D$6,Key!$E$2:$E$6,-25)</f>
        <v>-25</v>
      </c>
      <c r="H628" s="15">
        <f ca="1">_xlfn.XLOOKUP(OFFSET('Survey Data'!G$2,$A628,0),Key!$D$2:$D$6,Key!$E$2:$E$6,-25)</f>
        <v>-25</v>
      </c>
      <c r="I628" s="15">
        <f ca="1">OFFSET('Survey Data'!$H$2,A628,0)</f>
        <v>0</v>
      </c>
      <c r="J628" s="15" t="str">
        <f ca="1">_xlfn.XLOOKUP(OFFSET('Survey Data'!$R$2,A628,0),Key!$G$2:$G$3,Key!$H$2:$H$3,"")</f>
        <v/>
      </c>
      <c r="L628">
        <f t="shared" ca="1" si="72"/>
        <v>-150</v>
      </c>
      <c r="M628">
        <f t="shared" ca="1" si="73"/>
        <v>0</v>
      </c>
      <c r="N628" t="e">
        <f ca="1">VLOOKUP(M628,Key!J$2:K$101,2,FALSE)</f>
        <v>#N/A</v>
      </c>
      <c r="O628" t="e" cm="1">
        <f t="array" ref="O628">_xlfn.IFS(COUNTIF('Survey Data'!J628:P628,"Yes")&gt;1,4,'Survey Data'!P628="Yes",1,'Survey Data'!L628="Yes",2,'Survey Data'!M628="Yes",3,'Survey Data'!J628="Yes",4,'Survey Data'!K628="Yes",4,'Survey Data'!N628="Yes",4)</f>
        <v>#N/A</v>
      </c>
      <c r="P628" t="e">
        <f t="shared" ca="1" si="74"/>
        <v>#N/A</v>
      </c>
      <c r="Q628">
        <f t="shared" ca="1" si="75"/>
        <v>1</v>
      </c>
      <c r="R628" t="b">
        <f t="shared" ca="1" si="76"/>
        <v>1</v>
      </c>
      <c r="S628" t="str">
        <f t="shared" ca="1" si="77"/>
        <v/>
      </c>
      <c r="T628" t="e">
        <f ca="1">_xlfn.XLOOKUP(P628,'Depression Treatment'!A$2:A$33,'Depression Treatment'!I$2:I$33,0)*S628</f>
        <v>#N/A</v>
      </c>
      <c r="U628">
        <f>IF(LEFT('Survey Data'!I628,8)="Employed",1,0)</f>
        <v>0</v>
      </c>
      <c r="V628" s="33" t="e">
        <f ca="1">S628*(U628*(T628*VLOOKUP(N628,'Depression Treatment'!F$38:I$41,3,FALSE)+(1-T628)*VLOOKUP(N628,'Depression Treatment'!F$38:I$41,4,FALSE))+(1-U628)*(T628*VLOOKUP(N628,'Depression Treatment'!F$43:I$46,3,FALSE)+(1-T628)*VLOOKUP(N628,'Depression Treatment'!F$43:I$46,4,FALSE)))</f>
        <v>#VALUE!</v>
      </c>
      <c r="W628" s="33">
        <f t="shared" ca="1" si="78"/>
        <v>0</v>
      </c>
    </row>
    <row r="629" spans="1:23" x14ac:dyDescent="0.3">
      <c r="A629">
        <f t="shared" si="79"/>
        <v>627</v>
      </c>
      <c r="B629" s="15" t="str">
        <f ca="1">_xlfn.XLOOKUP(OFFSET('Survey Data'!$A$2,A629,0),Key!A$2:A$5,Key!B$2:B$5,"")</f>
        <v/>
      </c>
      <c r="C629" s="15">
        <f ca="1">_xlfn.XLOOKUP(OFFSET('Survey Data'!B$2,$A629,0),Key!$D$2:$D$6,Key!$E$2:$E$6,-25)</f>
        <v>-25</v>
      </c>
      <c r="D629" s="15">
        <f ca="1">_xlfn.XLOOKUP(OFFSET('Survey Data'!C$2,$A629,0),Key!$D$2:$D$6,Key!$E$2:$E$6,-25)</f>
        <v>-25</v>
      </c>
      <c r="E629" s="15">
        <f ca="1">_xlfn.XLOOKUP(OFFSET('Survey Data'!D$2,$A629,0),Key!$D$2:$D$6,Key!$E$2:$E$6,-25)</f>
        <v>-25</v>
      </c>
      <c r="F629" s="15">
        <f ca="1">_xlfn.XLOOKUP(OFFSET('Survey Data'!E$2,$A629,0),Key!$D$2:$D$6,Key!$E$2:$E$6,-25)</f>
        <v>-25</v>
      </c>
      <c r="G629" s="15">
        <f ca="1">_xlfn.XLOOKUP(OFFSET('Survey Data'!F$2,$A629,0),Key!$D$2:$D$6,Key!$E$2:$E$6,-25)</f>
        <v>-25</v>
      </c>
      <c r="H629" s="15">
        <f ca="1">_xlfn.XLOOKUP(OFFSET('Survey Data'!G$2,$A629,0),Key!$D$2:$D$6,Key!$E$2:$E$6,-25)</f>
        <v>-25</v>
      </c>
      <c r="I629" s="15">
        <f ca="1">OFFSET('Survey Data'!$H$2,A629,0)</f>
        <v>0</v>
      </c>
      <c r="J629" s="15" t="str">
        <f ca="1">_xlfn.XLOOKUP(OFFSET('Survey Data'!$R$2,A629,0),Key!$G$2:$G$3,Key!$H$2:$H$3,"")</f>
        <v/>
      </c>
      <c r="L629">
        <f t="shared" ca="1" si="72"/>
        <v>-150</v>
      </c>
      <c r="M629">
        <f t="shared" ca="1" si="73"/>
        <v>0</v>
      </c>
      <c r="N629" t="e">
        <f ca="1">VLOOKUP(M629,Key!J$2:K$101,2,FALSE)</f>
        <v>#N/A</v>
      </c>
      <c r="O629" t="e" cm="1">
        <f t="array" ref="O629">_xlfn.IFS(COUNTIF('Survey Data'!J629:P629,"Yes")&gt;1,4,'Survey Data'!P629="Yes",1,'Survey Data'!L629="Yes",2,'Survey Data'!M629="Yes",3,'Survey Data'!J629="Yes",4,'Survey Data'!K629="Yes",4,'Survey Data'!N629="Yes",4)</f>
        <v>#N/A</v>
      </c>
      <c r="P629" t="e">
        <f t="shared" ca="1" si="74"/>
        <v>#N/A</v>
      </c>
      <c r="Q629">
        <f t="shared" ca="1" si="75"/>
        <v>1</v>
      </c>
      <c r="R629" t="b">
        <f t="shared" ca="1" si="76"/>
        <v>1</v>
      </c>
      <c r="S629" t="str">
        <f t="shared" ca="1" si="77"/>
        <v/>
      </c>
      <c r="T629" t="e">
        <f ca="1">_xlfn.XLOOKUP(P629,'Depression Treatment'!A$2:A$33,'Depression Treatment'!I$2:I$33,0)*S629</f>
        <v>#N/A</v>
      </c>
      <c r="U629">
        <f>IF(LEFT('Survey Data'!I629,8)="Employed",1,0)</f>
        <v>0</v>
      </c>
      <c r="V629" s="33" t="e">
        <f ca="1">S629*(U629*(T629*VLOOKUP(N629,'Depression Treatment'!F$38:I$41,3,FALSE)+(1-T629)*VLOOKUP(N629,'Depression Treatment'!F$38:I$41,4,FALSE))+(1-U629)*(T629*VLOOKUP(N629,'Depression Treatment'!F$43:I$46,3,FALSE)+(1-T629)*VLOOKUP(N629,'Depression Treatment'!F$43:I$46,4,FALSE)))</f>
        <v>#VALUE!</v>
      </c>
      <c r="W629" s="33">
        <f t="shared" ca="1" si="78"/>
        <v>0</v>
      </c>
    </row>
    <row r="630" spans="1:23" x14ac:dyDescent="0.3">
      <c r="A630">
        <f t="shared" si="79"/>
        <v>628</v>
      </c>
      <c r="B630" s="15" t="str">
        <f ca="1">_xlfn.XLOOKUP(OFFSET('Survey Data'!$A$2,A630,0),Key!A$2:A$5,Key!B$2:B$5,"")</f>
        <v/>
      </c>
      <c r="C630" s="15">
        <f ca="1">_xlfn.XLOOKUP(OFFSET('Survey Data'!B$2,$A630,0),Key!$D$2:$D$6,Key!$E$2:$E$6,-25)</f>
        <v>-25</v>
      </c>
      <c r="D630" s="15">
        <f ca="1">_xlfn.XLOOKUP(OFFSET('Survey Data'!C$2,$A630,0),Key!$D$2:$D$6,Key!$E$2:$E$6,-25)</f>
        <v>-25</v>
      </c>
      <c r="E630" s="15">
        <f ca="1">_xlfn.XLOOKUP(OFFSET('Survey Data'!D$2,$A630,0),Key!$D$2:$D$6,Key!$E$2:$E$6,-25)</f>
        <v>-25</v>
      </c>
      <c r="F630" s="15">
        <f ca="1">_xlfn.XLOOKUP(OFFSET('Survey Data'!E$2,$A630,0),Key!$D$2:$D$6,Key!$E$2:$E$6,-25)</f>
        <v>-25</v>
      </c>
      <c r="G630" s="15">
        <f ca="1">_xlfn.XLOOKUP(OFFSET('Survey Data'!F$2,$A630,0),Key!$D$2:$D$6,Key!$E$2:$E$6,-25)</f>
        <v>-25</v>
      </c>
      <c r="H630" s="15">
        <f ca="1">_xlfn.XLOOKUP(OFFSET('Survey Data'!G$2,$A630,0),Key!$D$2:$D$6,Key!$E$2:$E$6,-25)</f>
        <v>-25</v>
      </c>
      <c r="I630" s="15">
        <f ca="1">OFFSET('Survey Data'!$H$2,A630,0)</f>
        <v>0</v>
      </c>
      <c r="J630" s="15" t="str">
        <f ca="1">_xlfn.XLOOKUP(OFFSET('Survey Data'!$R$2,A630,0),Key!$G$2:$G$3,Key!$H$2:$H$3,"")</f>
        <v/>
      </c>
      <c r="L630">
        <f t="shared" ca="1" si="72"/>
        <v>-150</v>
      </c>
      <c r="M630">
        <f t="shared" ca="1" si="73"/>
        <v>0</v>
      </c>
      <c r="N630" t="e">
        <f ca="1">VLOOKUP(M630,Key!J$2:K$101,2,FALSE)</f>
        <v>#N/A</v>
      </c>
      <c r="O630" t="e" cm="1">
        <f t="array" ref="O630">_xlfn.IFS(COUNTIF('Survey Data'!J630:P630,"Yes")&gt;1,4,'Survey Data'!P630="Yes",1,'Survey Data'!L630="Yes",2,'Survey Data'!M630="Yes",3,'Survey Data'!J630="Yes",4,'Survey Data'!K630="Yes",4,'Survey Data'!N630="Yes",4)</f>
        <v>#N/A</v>
      </c>
      <c r="P630" t="e">
        <f t="shared" ca="1" si="74"/>
        <v>#N/A</v>
      </c>
      <c r="Q630">
        <f t="shared" ca="1" si="75"/>
        <v>1</v>
      </c>
      <c r="R630" t="b">
        <f t="shared" ca="1" si="76"/>
        <v>1</v>
      </c>
      <c r="S630" t="str">
        <f t="shared" ca="1" si="77"/>
        <v/>
      </c>
      <c r="T630" t="e">
        <f ca="1">_xlfn.XLOOKUP(P630,'Depression Treatment'!A$2:A$33,'Depression Treatment'!I$2:I$33,0)*S630</f>
        <v>#N/A</v>
      </c>
      <c r="U630">
        <f>IF(LEFT('Survey Data'!I630,8)="Employed",1,0)</f>
        <v>0</v>
      </c>
      <c r="V630" s="33" t="e">
        <f ca="1">S630*(U630*(T630*VLOOKUP(N630,'Depression Treatment'!F$38:I$41,3,FALSE)+(1-T630)*VLOOKUP(N630,'Depression Treatment'!F$38:I$41,4,FALSE))+(1-U630)*(T630*VLOOKUP(N630,'Depression Treatment'!F$43:I$46,3,FALSE)+(1-T630)*VLOOKUP(N630,'Depression Treatment'!F$43:I$46,4,FALSE)))</f>
        <v>#VALUE!</v>
      </c>
      <c r="W630" s="33">
        <f t="shared" ca="1" si="78"/>
        <v>0</v>
      </c>
    </row>
    <row r="631" spans="1:23" x14ac:dyDescent="0.3">
      <c r="A631">
        <f t="shared" si="79"/>
        <v>629</v>
      </c>
      <c r="B631" s="15" t="str">
        <f ca="1">_xlfn.XLOOKUP(OFFSET('Survey Data'!$A$2,A631,0),Key!A$2:A$5,Key!B$2:B$5,"")</f>
        <v/>
      </c>
      <c r="C631" s="15">
        <f ca="1">_xlfn.XLOOKUP(OFFSET('Survey Data'!B$2,$A631,0),Key!$D$2:$D$6,Key!$E$2:$E$6,-25)</f>
        <v>-25</v>
      </c>
      <c r="D631" s="15">
        <f ca="1">_xlfn.XLOOKUP(OFFSET('Survey Data'!C$2,$A631,0),Key!$D$2:$D$6,Key!$E$2:$E$6,-25)</f>
        <v>-25</v>
      </c>
      <c r="E631" s="15">
        <f ca="1">_xlfn.XLOOKUP(OFFSET('Survey Data'!D$2,$A631,0),Key!$D$2:$D$6,Key!$E$2:$E$6,-25)</f>
        <v>-25</v>
      </c>
      <c r="F631" s="15">
        <f ca="1">_xlfn.XLOOKUP(OFFSET('Survey Data'!E$2,$A631,0),Key!$D$2:$D$6,Key!$E$2:$E$6,-25)</f>
        <v>-25</v>
      </c>
      <c r="G631" s="15">
        <f ca="1">_xlfn.XLOOKUP(OFFSET('Survey Data'!F$2,$A631,0),Key!$D$2:$D$6,Key!$E$2:$E$6,-25)</f>
        <v>-25</v>
      </c>
      <c r="H631" s="15">
        <f ca="1">_xlfn.XLOOKUP(OFFSET('Survey Data'!G$2,$A631,0),Key!$D$2:$D$6,Key!$E$2:$E$6,-25)</f>
        <v>-25</v>
      </c>
      <c r="I631" s="15">
        <f ca="1">OFFSET('Survey Data'!$H$2,A631,0)</f>
        <v>0</v>
      </c>
      <c r="J631" s="15" t="str">
        <f ca="1">_xlfn.XLOOKUP(OFFSET('Survey Data'!$R$2,A631,0),Key!$G$2:$G$3,Key!$H$2:$H$3,"")</f>
        <v/>
      </c>
      <c r="L631">
        <f t="shared" ca="1" si="72"/>
        <v>-150</v>
      </c>
      <c r="M631">
        <f t="shared" ca="1" si="73"/>
        <v>0</v>
      </c>
      <c r="N631" t="e">
        <f ca="1">VLOOKUP(M631,Key!J$2:K$101,2,FALSE)</f>
        <v>#N/A</v>
      </c>
      <c r="O631" t="e" cm="1">
        <f t="array" ref="O631">_xlfn.IFS(COUNTIF('Survey Data'!J631:P631,"Yes")&gt;1,4,'Survey Data'!P631="Yes",1,'Survey Data'!L631="Yes",2,'Survey Data'!M631="Yes",3,'Survey Data'!J631="Yes",4,'Survey Data'!K631="Yes",4,'Survey Data'!N631="Yes",4)</f>
        <v>#N/A</v>
      </c>
      <c r="P631" t="e">
        <f t="shared" ca="1" si="74"/>
        <v>#N/A</v>
      </c>
      <c r="Q631">
        <f t="shared" ca="1" si="75"/>
        <v>1</v>
      </c>
      <c r="R631" t="b">
        <f t="shared" ca="1" si="76"/>
        <v>1</v>
      </c>
      <c r="S631" t="str">
        <f t="shared" ca="1" si="77"/>
        <v/>
      </c>
      <c r="T631" t="e">
        <f ca="1">_xlfn.XLOOKUP(P631,'Depression Treatment'!A$2:A$33,'Depression Treatment'!I$2:I$33,0)*S631</f>
        <v>#N/A</v>
      </c>
      <c r="U631">
        <f>IF(LEFT('Survey Data'!I631,8)="Employed",1,0)</f>
        <v>0</v>
      </c>
      <c r="V631" s="33" t="e">
        <f ca="1">S631*(U631*(T631*VLOOKUP(N631,'Depression Treatment'!F$38:I$41,3,FALSE)+(1-T631)*VLOOKUP(N631,'Depression Treatment'!F$38:I$41,4,FALSE))+(1-U631)*(T631*VLOOKUP(N631,'Depression Treatment'!F$43:I$46,3,FALSE)+(1-T631)*VLOOKUP(N631,'Depression Treatment'!F$43:I$46,4,FALSE)))</f>
        <v>#VALUE!</v>
      </c>
      <c r="W631" s="33">
        <f t="shared" ca="1" si="78"/>
        <v>0</v>
      </c>
    </row>
    <row r="632" spans="1:23" x14ac:dyDescent="0.3">
      <c r="A632">
        <f t="shared" si="79"/>
        <v>630</v>
      </c>
      <c r="B632" s="15" t="str">
        <f ca="1">_xlfn.XLOOKUP(OFFSET('Survey Data'!$A$2,A632,0),Key!A$2:A$5,Key!B$2:B$5,"")</f>
        <v/>
      </c>
      <c r="C632" s="15">
        <f ca="1">_xlfn.XLOOKUP(OFFSET('Survey Data'!B$2,$A632,0),Key!$D$2:$D$6,Key!$E$2:$E$6,-25)</f>
        <v>-25</v>
      </c>
      <c r="D632" s="15">
        <f ca="1">_xlfn.XLOOKUP(OFFSET('Survey Data'!C$2,$A632,0),Key!$D$2:$D$6,Key!$E$2:$E$6,-25)</f>
        <v>-25</v>
      </c>
      <c r="E632" s="15">
        <f ca="1">_xlfn.XLOOKUP(OFFSET('Survey Data'!D$2,$A632,0),Key!$D$2:$D$6,Key!$E$2:$E$6,-25)</f>
        <v>-25</v>
      </c>
      <c r="F632" s="15">
        <f ca="1">_xlfn.XLOOKUP(OFFSET('Survey Data'!E$2,$A632,0),Key!$D$2:$D$6,Key!$E$2:$E$6,-25)</f>
        <v>-25</v>
      </c>
      <c r="G632" s="15">
        <f ca="1">_xlfn.XLOOKUP(OFFSET('Survey Data'!F$2,$A632,0),Key!$D$2:$D$6,Key!$E$2:$E$6,-25)</f>
        <v>-25</v>
      </c>
      <c r="H632" s="15">
        <f ca="1">_xlfn.XLOOKUP(OFFSET('Survey Data'!G$2,$A632,0),Key!$D$2:$D$6,Key!$E$2:$E$6,-25)</f>
        <v>-25</v>
      </c>
      <c r="I632" s="15">
        <f ca="1">OFFSET('Survey Data'!$H$2,A632,0)</f>
        <v>0</v>
      </c>
      <c r="J632" s="15" t="str">
        <f ca="1">_xlfn.XLOOKUP(OFFSET('Survey Data'!$R$2,A632,0),Key!$G$2:$G$3,Key!$H$2:$H$3,"")</f>
        <v/>
      </c>
      <c r="L632">
        <f t="shared" ca="1" si="72"/>
        <v>-150</v>
      </c>
      <c r="M632">
        <f t="shared" ca="1" si="73"/>
        <v>0</v>
      </c>
      <c r="N632" t="e">
        <f ca="1">VLOOKUP(M632,Key!J$2:K$101,2,FALSE)</f>
        <v>#N/A</v>
      </c>
      <c r="O632" t="e" cm="1">
        <f t="array" ref="O632">_xlfn.IFS(COUNTIF('Survey Data'!J632:P632,"Yes")&gt;1,4,'Survey Data'!P632="Yes",1,'Survey Data'!L632="Yes",2,'Survey Data'!M632="Yes",3,'Survey Data'!J632="Yes",4,'Survey Data'!K632="Yes",4,'Survey Data'!N632="Yes",4)</f>
        <v>#N/A</v>
      </c>
      <c r="P632" t="e">
        <f t="shared" ca="1" si="74"/>
        <v>#N/A</v>
      </c>
      <c r="Q632">
        <f t="shared" ca="1" si="75"/>
        <v>1</v>
      </c>
      <c r="R632" t="b">
        <f t="shared" ca="1" si="76"/>
        <v>1</v>
      </c>
      <c r="S632" t="str">
        <f t="shared" ca="1" si="77"/>
        <v/>
      </c>
      <c r="T632" t="e">
        <f ca="1">_xlfn.XLOOKUP(P632,'Depression Treatment'!A$2:A$33,'Depression Treatment'!I$2:I$33,0)*S632</f>
        <v>#N/A</v>
      </c>
      <c r="U632">
        <f>IF(LEFT('Survey Data'!I632,8)="Employed",1,0)</f>
        <v>0</v>
      </c>
      <c r="V632" s="33" t="e">
        <f ca="1">S632*(U632*(T632*VLOOKUP(N632,'Depression Treatment'!F$38:I$41,3,FALSE)+(1-T632)*VLOOKUP(N632,'Depression Treatment'!F$38:I$41,4,FALSE))+(1-U632)*(T632*VLOOKUP(N632,'Depression Treatment'!F$43:I$46,3,FALSE)+(1-T632)*VLOOKUP(N632,'Depression Treatment'!F$43:I$46,4,FALSE)))</f>
        <v>#VALUE!</v>
      </c>
      <c r="W632" s="33">
        <f t="shared" ca="1" si="78"/>
        <v>0</v>
      </c>
    </row>
    <row r="633" spans="1:23" x14ac:dyDescent="0.3">
      <c r="A633">
        <f t="shared" si="79"/>
        <v>631</v>
      </c>
      <c r="B633" s="15" t="str">
        <f ca="1">_xlfn.XLOOKUP(OFFSET('Survey Data'!$A$2,A633,0),Key!A$2:A$5,Key!B$2:B$5,"")</f>
        <v/>
      </c>
      <c r="C633" s="15">
        <f ca="1">_xlfn.XLOOKUP(OFFSET('Survey Data'!B$2,$A633,0),Key!$D$2:$D$6,Key!$E$2:$E$6,-25)</f>
        <v>-25</v>
      </c>
      <c r="D633" s="15">
        <f ca="1">_xlfn.XLOOKUP(OFFSET('Survey Data'!C$2,$A633,0),Key!$D$2:$D$6,Key!$E$2:$E$6,-25)</f>
        <v>-25</v>
      </c>
      <c r="E633" s="15">
        <f ca="1">_xlfn.XLOOKUP(OFFSET('Survey Data'!D$2,$A633,0),Key!$D$2:$D$6,Key!$E$2:$E$6,-25)</f>
        <v>-25</v>
      </c>
      <c r="F633" s="15">
        <f ca="1">_xlfn.XLOOKUP(OFFSET('Survey Data'!E$2,$A633,0),Key!$D$2:$D$6,Key!$E$2:$E$6,-25)</f>
        <v>-25</v>
      </c>
      <c r="G633" s="15">
        <f ca="1">_xlfn.XLOOKUP(OFFSET('Survey Data'!F$2,$A633,0),Key!$D$2:$D$6,Key!$E$2:$E$6,-25)</f>
        <v>-25</v>
      </c>
      <c r="H633" s="15">
        <f ca="1">_xlfn.XLOOKUP(OFFSET('Survey Data'!G$2,$A633,0),Key!$D$2:$D$6,Key!$E$2:$E$6,-25)</f>
        <v>-25</v>
      </c>
      <c r="I633" s="15">
        <f ca="1">OFFSET('Survey Data'!$H$2,A633,0)</f>
        <v>0</v>
      </c>
      <c r="J633" s="15" t="str">
        <f ca="1">_xlfn.XLOOKUP(OFFSET('Survey Data'!$R$2,A633,0),Key!$G$2:$G$3,Key!$H$2:$H$3,"")</f>
        <v/>
      </c>
      <c r="L633">
        <f t="shared" ca="1" si="72"/>
        <v>-150</v>
      </c>
      <c r="M633">
        <f t="shared" ca="1" si="73"/>
        <v>0</v>
      </c>
      <c r="N633" t="e">
        <f ca="1">VLOOKUP(M633,Key!J$2:K$101,2,FALSE)</f>
        <v>#N/A</v>
      </c>
      <c r="O633" t="e" cm="1">
        <f t="array" ref="O633">_xlfn.IFS(COUNTIF('Survey Data'!J633:P633,"Yes")&gt;1,4,'Survey Data'!P633="Yes",1,'Survey Data'!L633="Yes",2,'Survey Data'!M633="Yes",3,'Survey Data'!J633="Yes",4,'Survey Data'!K633="Yes",4,'Survey Data'!N633="Yes",4)</f>
        <v>#N/A</v>
      </c>
      <c r="P633" t="e">
        <f t="shared" ca="1" si="74"/>
        <v>#N/A</v>
      </c>
      <c r="Q633">
        <f t="shared" ca="1" si="75"/>
        <v>1</v>
      </c>
      <c r="R633" t="b">
        <f t="shared" ca="1" si="76"/>
        <v>1</v>
      </c>
      <c r="S633" t="str">
        <f t="shared" ca="1" si="77"/>
        <v/>
      </c>
      <c r="T633" t="e">
        <f ca="1">_xlfn.XLOOKUP(P633,'Depression Treatment'!A$2:A$33,'Depression Treatment'!I$2:I$33,0)*S633</f>
        <v>#N/A</v>
      </c>
      <c r="U633">
        <f>IF(LEFT('Survey Data'!I633,8)="Employed",1,0)</f>
        <v>0</v>
      </c>
      <c r="V633" s="33" t="e">
        <f ca="1">S633*(U633*(T633*VLOOKUP(N633,'Depression Treatment'!F$38:I$41,3,FALSE)+(1-T633)*VLOOKUP(N633,'Depression Treatment'!F$38:I$41,4,FALSE))+(1-U633)*(T633*VLOOKUP(N633,'Depression Treatment'!F$43:I$46,3,FALSE)+(1-T633)*VLOOKUP(N633,'Depression Treatment'!F$43:I$46,4,FALSE)))</f>
        <v>#VALUE!</v>
      </c>
      <c r="W633" s="33">
        <f t="shared" ca="1" si="78"/>
        <v>0</v>
      </c>
    </row>
    <row r="634" spans="1:23" x14ac:dyDescent="0.3">
      <c r="A634">
        <f t="shared" si="79"/>
        <v>632</v>
      </c>
      <c r="B634" s="15" t="str">
        <f ca="1">_xlfn.XLOOKUP(OFFSET('Survey Data'!$A$2,A634,0),Key!A$2:A$5,Key!B$2:B$5,"")</f>
        <v/>
      </c>
      <c r="C634" s="15">
        <f ca="1">_xlfn.XLOOKUP(OFFSET('Survey Data'!B$2,$A634,0),Key!$D$2:$D$6,Key!$E$2:$E$6,-25)</f>
        <v>-25</v>
      </c>
      <c r="D634" s="15">
        <f ca="1">_xlfn.XLOOKUP(OFFSET('Survey Data'!C$2,$A634,0),Key!$D$2:$D$6,Key!$E$2:$E$6,-25)</f>
        <v>-25</v>
      </c>
      <c r="E634" s="15">
        <f ca="1">_xlfn.XLOOKUP(OFFSET('Survey Data'!D$2,$A634,0),Key!$D$2:$D$6,Key!$E$2:$E$6,-25)</f>
        <v>-25</v>
      </c>
      <c r="F634" s="15">
        <f ca="1">_xlfn.XLOOKUP(OFFSET('Survey Data'!E$2,$A634,0),Key!$D$2:$D$6,Key!$E$2:$E$6,-25)</f>
        <v>-25</v>
      </c>
      <c r="G634" s="15">
        <f ca="1">_xlfn.XLOOKUP(OFFSET('Survey Data'!F$2,$A634,0),Key!$D$2:$D$6,Key!$E$2:$E$6,-25)</f>
        <v>-25</v>
      </c>
      <c r="H634" s="15">
        <f ca="1">_xlfn.XLOOKUP(OFFSET('Survey Data'!G$2,$A634,0),Key!$D$2:$D$6,Key!$E$2:$E$6,-25)</f>
        <v>-25</v>
      </c>
      <c r="I634" s="15">
        <f ca="1">OFFSET('Survey Data'!$H$2,A634,0)</f>
        <v>0</v>
      </c>
      <c r="J634" s="15" t="str">
        <f ca="1">_xlfn.XLOOKUP(OFFSET('Survey Data'!$R$2,A634,0),Key!$G$2:$G$3,Key!$H$2:$H$3,"")</f>
        <v/>
      </c>
      <c r="L634">
        <f t="shared" ca="1" si="72"/>
        <v>-150</v>
      </c>
      <c r="M634">
        <f t="shared" ca="1" si="73"/>
        <v>0</v>
      </c>
      <c r="N634" t="e">
        <f ca="1">VLOOKUP(M634,Key!J$2:K$101,2,FALSE)</f>
        <v>#N/A</v>
      </c>
      <c r="O634" t="e" cm="1">
        <f t="array" ref="O634">_xlfn.IFS(COUNTIF('Survey Data'!J634:P634,"Yes")&gt;1,4,'Survey Data'!P634="Yes",1,'Survey Data'!L634="Yes",2,'Survey Data'!M634="Yes",3,'Survey Data'!J634="Yes",4,'Survey Data'!K634="Yes",4,'Survey Data'!N634="Yes",4)</f>
        <v>#N/A</v>
      </c>
      <c r="P634" t="e">
        <f t="shared" ca="1" si="74"/>
        <v>#N/A</v>
      </c>
      <c r="Q634">
        <f t="shared" ca="1" si="75"/>
        <v>1</v>
      </c>
      <c r="R634" t="b">
        <f t="shared" ca="1" si="76"/>
        <v>1</v>
      </c>
      <c r="S634" t="str">
        <f t="shared" ca="1" si="77"/>
        <v/>
      </c>
      <c r="T634" t="e">
        <f ca="1">_xlfn.XLOOKUP(P634,'Depression Treatment'!A$2:A$33,'Depression Treatment'!I$2:I$33,0)*S634</f>
        <v>#N/A</v>
      </c>
      <c r="U634">
        <f>IF(LEFT('Survey Data'!I634,8)="Employed",1,0)</f>
        <v>0</v>
      </c>
      <c r="V634" s="33" t="e">
        <f ca="1">S634*(U634*(T634*VLOOKUP(N634,'Depression Treatment'!F$38:I$41,3,FALSE)+(1-T634)*VLOOKUP(N634,'Depression Treatment'!F$38:I$41,4,FALSE))+(1-U634)*(T634*VLOOKUP(N634,'Depression Treatment'!F$43:I$46,3,FALSE)+(1-T634)*VLOOKUP(N634,'Depression Treatment'!F$43:I$46,4,FALSE)))</f>
        <v>#VALUE!</v>
      </c>
      <c r="W634" s="33">
        <f t="shared" ca="1" si="78"/>
        <v>0</v>
      </c>
    </row>
    <row r="635" spans="1:23" x14ac:dyDescent="0.3">
      <c r="A635">
        <f t="shared" si="79"/>
        <v>633</v>
      </c>
      <c r="B635" s="15" t="str">
        <f ca="1">_xlfn.XLOOKUP(OFFSET('Survey Data'!$A$2,A635,0),Key!A$2:A$5,Key!B$2:B$5,"")</f>
        <v/>
      </c>
      <c r="C635" s="15">
        <f ca="1">_xlfn.XLOOKUP(OFFSET('Survey Data'!B$2,$A635,0),Key!$D$2:$D$6,Key!$E$2:$E$6,-25)</f>
        <v>-25</v>
      </c>
      <c r="D635" s="15">
        <f ca="1">_xlfn.XLOOKUP(OFFSET('Survey Data'!C$2,$A635,0),Key!$D$2:$D$6,Key!$E$2:$E$6,-25)</f>
        <v>-25</v>
      </c>
      <c r="E635" s="15">
        <f ca="1">_xlfn.XLOOKUP(OFFSET('Survey Data'!D$2,$A635,0),Key!$D$2:$D$6,Key!$E$2:$E$6,-25)</f>
        <v>-25</v>
      </c>
      <c r="F635" s="15">
        <f ca="1">_xlfn.XLOOKUP(OFFSET('Survey Data'!E$2,$A635,0),Key!$D$2:$D$6,Key!$E$2:$E$6,-25)</f>
        <v>-25</v>
      </c>
      <c r="G635" s="15">
        <f ca="1">_xlfn.XLOOKUP(OFFSET('Survey Data'!F$2,$A635,0),Key!$D$2:$D$6,Key!$E$2:$E$6,-25)</f>
        <v>-25</v>
      </c>
      <c r="H635" s="15">
        <f ca="1">_xlfn.XLOOKUP(OFFSET('Survey Data'!G$2,$A635,0),Key!$D$2:$D$6,Key!$E$2:$E$6,-25)</f>
        <v>-25</v>
      </c>
      <c r="I635" s="15">
        <f ca="1">OFFSET('Survey Data'!$H$2,A635,0)</f>
        <v>0</v>
      </c>
      <c r="J635" s="15" t="str">
        <f ca="1">_xlfn.XLOOKUP(OFFSET('Survey Data'!$R$2,A635,0),Key!$G$2:$G$3,Key!$H$2:$H$3,"")</f>
        <v/>
      </c>
      <c r="L635">
        <f t="shared" ca="1" si="72"/>
        <v>-150</v>
      </c>
      <c r="M635">
        <f t="shared" ca="1" si="73"/>
        <v>0</v>
      </c>
      <c r="N635" t="e">
        <f ca="1">VLOOKUP(M635,Key!J$2:K$101,2,FALSE)</f>
        <v>#N/A</v>
      </c>
      <c r="O635" t="e" cm="1">
        <f t="array" ref="O635">_xlfn.IFS(COUNTIF('Survey Data'!J635:P635,"Yes")&gt;1,4,'Survey Data'!P635="Yes",1,'Survey Data'!L635="Yes",2,'Survey Data'!M635="Yes",3,'Survey Data'!J635="Yes",4,'Survey Data'!K635="Yes",4,'Survey Data'!N635="Yes",4)</f>
        <v>#N/A</v>
      </c>
      <c r="P635" t="e">
        <f t="shared" ca="1" si="74"/>
        <v>#N/A</v>
      </c>
      <c r="Q635">
        <f t="shared" ca="1" si="75"/>
        <v>1</v>
      </c>
      <c r="R635" t="b">
        <f t="shared" ca="1" si="76"/>
        <v>1</v>
      </c>
      <c r="S635" t="str">
        <f t="shared" ca="1" si="77"/>
        <v/>
      </c>
      <c r="T635" t="e">
        <f ca="1">_xlfn.XLOOKUP(P635,'Depression Treatment'!A$2:A$33,'Depression Treatment'!I$2:I$33,0)*S635</f>
        <v>#N/A</v>
      </c>
      <c r="U635">
        <f>IF(LEFT('Survey Data'!I635,8)="Employed",1,0)</f>
        <v>0</v>
      </c>
      <c r="V635" s="33" t="e">
        <f ca="1">S635*(U635*(T635*VLOOKUP(N635,'Depression Treatment'!F$38:I$41,3,FALSE)+(1-T635)*VLOOKUP(N635,'Depression Treatment'!F$38:I$41,4,FALSE))+(1-U635)*(T635*VLOOKUP(N635,'Depression Treatment'!F$43:I$46,3,FALSE)+(1-T635)*VLOOKUP(N635,'Depression Treatment'!F$43:I$46,4,FALSE)))</f>
        <v>#VALUE!</v>
      </c>
      <c r="W635" s="33">
        <f t="shared" ca="1" si="78"/>
        <v>0</v>
      </c>
    </row>
    <row r="636" spans="1:23" x14ac:dyDescent="0.3">
      <c r="A636">
        <f t="shared" si="79"/>
        <v>634</v>
      </c>
      <c r="B636" s="15" t="str">
        <f ca="1">_xlfn.XLOOKUP(OFFSET('Survey Data'!$A$2,A636,0),Key!A$2:A$5,Key!B$2:B$5,"")</f>
        <v/>
      </c>
      <c r="C636" s="15">
        <f ca="1">_xlfn.XLOOKUP(OFFSET('Survey Data'!B$2,$A636,0),Key!$D$2:$D$6,Key!$E$2:$E$6,-25)</f>
        <v>-25</v>
      </c>
      <c r="D636" s="15">
        <f ca="1">_xlfn.XLOOKUP(OFFSET('Survey Data'!C$2,$A636,0),Key!$D$2:$D$6,Key!$E$2:$E$6,-25)</f>
        <v>-25</v>
      </c>
      <c r="E636" s="15">
        <f ca="1">_xlfn.XLOOKUP(OFFSET('Survey Data'!D$2,$A636,0),Key!$D$2:$D$6,Key!$E$2:$E$6,-25)</f>
        <v>-25</v>
      </c>
      <c r="F636" s="15">
        <f ca="1">_xlfn.XLOOKUP(OFFSET('Survey Data'!E$2,$A636,0),Key!$D$2:$D$6,Key!$E$2:$E$6,-25)</f>
        <v>-25</v>
      </c>
      <c r="G636" s="15">
        <f ca="1">_xlfn.XLOOKUP(OFFSET('Survey Data'!F$2,$A636,0),Key!$D$2:$D$6,Key!$E$2:$E$6,-25)</f>
        <v>-25</v>
      </c>
      <c r="H636" s="15">
        <f ca="1">_xlfn.XLOOKUP(OFFSET('Survey Data'!G$2,$A636,0),Key!$D$2:$D$6,Key!$E$2:$E$6,-25)</f>
        <v>-25</v>
      </c>
      <c r="I636" s="15">
        <f ca="1">OFFSET('Survey Data'!$H$2,A636,0)</f>
        <v>0</v>
      </c>
      <c r="J636" s="15" t="str">
        <f ca="1">_xlfn.XLOOKUP(OFFSET('Survey Data'!$R$2,A636,0),Key!$G$2:$G$3,Key!$H$2:$H$3,"")</f>
        <v/>
      </c>
      <c r="L636">
        <f t="shared" ca="1" si="72"/>
        <v>-150</v>
      </c>
      <c r="M636">
        <f t="shared" ca="1" si="73"/>
        <v>0</v>
      </c>
      <c r="N636" t="e">
        <f ca="1">VLOOKUP(M636,Key!J$2:K$101,2,FALSE)</f>
        <v>#N/A</v>
      </c>
      <c r="O636" t="e" cm="1">
        <f t="array" ref="O636">_xlfn.IFS(COUNTIF('Survey Data'!J636:P636,"Yes")&gt;1,4,'Survey Data'!P636="Yes",1,'Survey Data'!L636="Yes",2,'Survey Data'!M636="Yes",3,'Survey Data'!J636="Yes",4,'Survey Data'!K636="Yes",4,'Survey Data'!N636="Yes",4)</f>
        <v>#N/A</v>
      </c>
      <c r="P636" t="e">
        <f t="shared" ca="1" si="74"/>
        <v>#N/A</v>
      </c>
      <c r="Q636">
        <f t="shared" ca="1" si="75"/>
        <v>1</v>
      </c>
      <c r="R636" t="b">
        <f t="shared" ca="1" si="76"/>
        <v>1</v>
      </c>
      <c r="S636" t="str">
        <f t="shared" ca="1" si="77"/>
        <v/>
      </c>
      <c r="T636" t="e">
        <f ca="1">_xlfn.XLOOKUP(P636,'Depression Treatment'!A$2:A$33,'Depression Treatment'!I$2:I$33,0)*S636</f>
        <v>#N/A</v>
      </c>
      <c r="U636">
        <f>IF(LEFT('Survey Data'!I636,8)="Employed",1,0)</f>
        <v>0</v>
      </c>
      <c r="V636" s="33" t="e">
        <f ca="1">S636*(U636*(T636*VLOOKUP(N636,'Depression Treatment'!F$38:I$41,3,FALSE)+(1-T636)*VLOOKUP(N636,'Depression Treatment'!F$38:I$41,4,FALSE))+(1-U636)*(T636*VLOOKUP(N636,'Depression Treatment'!F$43:I$46,3,FALSE)+(1-T636)*VLOOKUP(N636,'Depression Treatment'!F$43:I$46,4,FALSE)))</f>
        <v>#VALUE!</v>
      </c>
      <c r="W636" s="33">
        <f t="shared" ca="1" si="78"/>
        <v>0</v>
      </c>
    </row>
    <row r="637" spans="1:23" x14ac:dyDescent="0.3">
      <c r="A637">
        <f t="shared" si="79"/>
        <v>635</v>
      </c>
      <c r="B637" s="15" t="str">
        <f ca="1">_xlfn.XLOOKUP(OFFSET('Survey Data'!$A$2,A637,0),Key!A$2:A$5,Key!B$2:B$5,"")</f>
        <v/>
      </c>
      <c r="C637" s="15">
        <f ca="1">_xlfn.XLOOKUP(OFFSET('Survey Data'!B$2,$A637,0),Key!$D$2:$D$6,Key!$E$2:$E$6,-25)</f>
        <v>-25</v>
      </c>
      <c r="D637" s="15">
        <f ca="1">_xlfn.XLOOKUP(OFFSET('Survey Data'!C$2,$A637,0),Key!$D$2:$D$6,Key!$E$2:$E$6,-25)</f>
        <v>-25</v>
      </c>
      <c r="E637" s="15">
        <f ca="1">_xlfn.XLOOKUP(OFFSET('Survey Data'!D$2,$A637,0),Key!$D$2:$D$6,Key!$E$2:$E$6,-25)</f>
        <v>-25</v>
      </c>
      <c r="F637" s="15">
        <f ca="1">_xlfn.XLOOKUP(OFFSET('Survey Data'!E$2,$A637,0),Key!$D$2:$D$6,Key!$E$2:$E$6,-25)</f>
        <v>-25</v>
      </c>
      <c r="G637" s="15">
        <f ca="1">_xlfn.XLOOKUP(OFFSET('Survey Data'!F$2,$A637,0),Key!$D$2:$D$6,Key!$E$2:$E$6,-25)</f>
        <v>-25</v>
      </c>
      <c r="H637" s="15">
        <f ca="1">_xlfn.XLOOKUP(OFFSET('Survey Data'!G$2,$A637,0),Key!$D$2:$D$6,Key!$E$2:$E$6,-25)</f>
        <v>-25</v>
      </c>
      <c r="I637" s="15">
        <f ca="1">OFFSET('Survey Data'!$H$2,A637,0)</f>
        <v>0</v>
      </c>
      <c r="J637" s="15" t="str">
        <f ca="1">_xlfn.XLOOKUP(OFFSET('Survey Data'!$R$2,A637,0),Key!$G$2:$G$3,Key!$H$2:$H$3,"")</f>
        <v/>
      </c>
      <c r="L637">
        <f t="shared" ca="1" si="72"/>
        <v>-150</v>
      </c>
      <c r="M637">
        <f t="shared" ca="1" si="73"/>
        <v>0</v>
      </c>
      <c r="N637" t="e">
        <f ca="1">VLOOKUP(M637,Key!J$2:K$101,2,FALSE)</f>
        <v>#N/A</v>
      </c>
      <c r="O637" t="e" cm="1">
        <f t="array" ref="O637">_xlfn.IFS(COUNTIF('Survey Data'!J637:P637,"Yes")&gt;1,4,'Survey Data'!P637="Yes",1,'Survey Data'!L637="Yes",2,'Survey Data'!M637="Yes",3,'Survey Data'!J637="Yes",4,'Survey Data'!K637="Yes",4,'Survey Data'!N637="Yes",4)</f>
        <v>#N/A</v>
      </c>
      <c r="P637" t="e">
        <f t="shared" ca="1" si="74"/>
        <v>#N/A</v>
      </c>
      <c r="Q637">
        <f t="shared" ca="1" si="75"/>
        <v>1</v>
      </c>
      <c r="R637" t="b">
        <f t="shared" ca="1" si="76"/>
        <v>1</v>
      </c>
      <c r="S637" t="str">
        <f t="shared" ca="1" si="77"/>
        <v/>
      </c>
      <c r="T637" t="e">
        <f ca="1">_xlfn.XLOOKUP(P637,'Depression Treatment'!A$2:A$33,'Depression Treatment'!I$2:I$33,0)*S637</f>
        <v>#N/A</v>
      </c>
      <c r="U637">
        <f>IF(LEFT('Survey Data'!I637,8)="Employed",1,0)</f>
        <v>0</v>
      </c>
      <c r="V637" s="33" t="e">
        <f ca="1">S637*(U637*(T637*VLOOKUP(N637,'Depression Treatment'!F$38:I$41,3,FALSE)+(1-T637)*VLOOKUP(N637,'Depression Treatment'!F$38:I$41,4,FALSE))+(1-U637)*(T637*VLOOKUP(N637,'Depression Treatment'!F$43:I$46,3,FALSE)+(1-T637)*VLOOKUP(N637,'Depression Treatment'!F$43:I$46,4,FALSE)))</f>
        <v>#VALUE!</v>
      </c>
      <c r="W637" s="33">
        <f t="shared" ca="1" si="78"/>
        <v>0</v>
      </c>
    </row>
    <row r="638" spans="1:23" x14ac:dyDescent="0.3">
      <c r="A638">
        <f t="shared" si="79"/>
        <v>636</v>
      </c>
      <c r="B638" s="15" t="str">
        <f ca="1">_xlfn.XLOOKUP(OFFSET('Survey Data'!$A$2,A638,0),Key!A$2:A$5,Key!B$2:B$5,"")</f>
        <v/>
      </c>
      <c r="C638" s="15">
        <f ca="1">_xlfn.XLOOKUP(OFFSET('Survey Data'!B$2,$A638,0),Key!$D$2:$D$6,Key!$E$2:$E$6,-25)</f>
        <v>-25</v>
      </c>
      <c r="D638" s="15">
        <f ca="1">_xlfn.XLOOKUP(OFFSET('Survey Data'!C$2,$A638,0),Key!$D$2:$D$6,Key!$E$2:$E$6,-25)</f>
        <v>-25</v>
      </c>
      <c r="E638" s="15">
        <f ca="1">_xlfn.XLOOKUP(OFFSET('Survey Data'!D$2,$A638,0),Key!$D$2:$D$6,Key!$E$2:$E$6,-25)</f>
        <v>-25</v>
      </c>
      <c r="F638" s="15">
        <f ca="1">_xlfn.XLOOKUP(OFFSET('Survey Data'!E$2,$A638,0),Key!$D$2:$D$6,Key!$E$2:$E$6,-25)</f>
        <v>-25</v>
      </c>
      <c r="G638" s="15">
        <f ca="1">_xlfn.XLOOKUP(OFFSET('Survey Data'!F$2,$A638,0),Key!$D$2:$D$6,Key!$E$2:$E$6,-25)</f>
        <v>-25</v>
      </c>
      <c r="H638" s="15">
        <f ca="1">_xlfn.XLOOKUP(OFFSET('Survey Data'!G$2,$A638,0),Key!$D$2:$D$6,Key!$E$2:$E$6,-25)</f>
        <v>-25</v>
      </c>
      <c r="I638" s="15">
        <f ca="1">OFFSET('Survey Data'!$H$2,A638,0)</f>
        <v>0</v>
      </c>
      <c r="J638" s="15" t="str">
        <f ca="1">_xlfn.XLOOKUP(OFFSET('Survey Data'!$R$2,A638,0),Key!$G$2:$G$3,Key!$H$2:$H$3,"")</f>
        <v/>
      </c>
      <c r="L638">
        <f t="shared" ca="1" si="72"/>
        <v>-150</v>
      </c>
      <c r="M638">
        <f t="shared" ca="1" si="73"/>
        <v>0</v>
      </c>
      <c r="N638" t="e">
        <f ca="1">VLOOKUP(M638,Key!J$2:K$101,2,FALSE)</f>
        <v>#N/A</v>
      </c>
      <c r="O638" t="e" cm="1">
        <f t="array" ref="O638">_xlfn.IFS(COUNTIF('Survey Data'!J638:P638,"Yes")&gt;1,4,'Survey Data'!P638="Yes",1,'Survey Data'!L638="Yes",2,'Survey Data'!M638="Yes",3,'Survey Data'!J638="Yes",4,'Survey Data'!K638="Yes",4,'Survey Data'!N638="Yes",4)</f>
        <v>#N/A</v>
      </c>
      <c r="P638" t="e">
        <f t="shared" ca="1" si="74"/>
        <v>#N/A</v>
      </c>
      <c r="Q638">
        <f t="shared" ca="1" si="75"/>
        <v>1</v>
      </c>
      <c r="R638" t="b">
        <f t="shared" ca="1" si="76"/>
        <v>1</v>
      </c>
      <c r="S638" t="str">
        <f t="shared" ca="1" si="77"/>
        <v/>
      </c>
      <c r="T638" t="e">
        <f ca="1">_xlfn.XLOOKUP(P638,'Depression Treatment'!A$2:A$33,'Depression Treatment'!I$2:I$33,0)*S638</f>
        <v>#N/A</v>
      </c>
      <c r="U638">
        <f>IF(LEFT('Survey Data'!I638,8)="Employed",1,0)</f>
        <v>0</v>
      </c>
      <c r="V638" s="33" t="e">
        <f ca="1">S638*(U638*(T638*VLOOKUP(N638,'Depression Treatment'!F$38:I$41,3,FALSE)+(1-T638)*VLOOKUP(N638,'Depression Treatment'!F$38:I$41,4,FALSE))+(1-U638)*(T638*VLOOKUP(N638,'Depression Treatment'!F$43:I$46,3,FALSE)+(1-T638)*VLOOKUP(N638,'Depression Treatment'!F$43:I$46,4,FALSE)))</f>
        <v>#VALUE!</v>
      </c>
      <c r="W638" s="33">
        <f t="shared" ca="1" si="78"/>
        <v>0</v>
      </c>
    </row>
    <row r="639" spans="1:23" x14ac:dyDescent="0.3">
      <c r="A639">
        <f t="shared" si="79"/>
        <v>637</v>
      </c>
      <c r="B639" s="15" t="str">
        <f ca="1">_xlfn.XLOOKUP(OFFSET('Survey Data'!$A$2,A639,0),Key!A$2:A$5,Key!B$2:B$5,"")</f>
        <v/>
      </c>
      <c r="C639" s="15">
        <f ca="1">_xlfn.XLOOKUP(OFFSET('Survey Data'!B$2,$A639,0),Key!$D$2:$D$6,Key!$E$2:$E$6,-25)</f>
        <v>-25</v>
      </c>
      <c r="D639" s="15">
        <f ca="1">_xlfn.XLOOKUP(OFFSET('Survey Data'!C$2,$A639,0),Key!$D$2:$D$6,Key!$E$2:$E$6,-25)</f>
        <v>-25</v>
      </c>
      <c r="E639" s="15">
        <f ca="1">_xlfn.XLOOKUP(OFFSET('Survey Data'!D$2,$A639,0),Key!$D$2:$D$6,Key!$E$2:$E$6,-25)</f>
        <v>-25</v>
      </c>
      <c r="F639" s="15">
        <f ca="1">_xlfn.XLOOKUP(OFFSET('Survey Data'!E$2,$A639,0),Key!$D$2:$D$6,Key!$E$2:$E$6,-25)</f>
        <v>-25</v>
      </c>
      <c r="G639" s="15">
        <f ca="1">_xlfn.XLOOKUP(OFFSET('Survey Data'!F$2,$A639,0),Key!$D$2:$D$6,Key!$E$2:$E$6,-25)</f>
        <v>-25</v>
      </c>
      <c r="H639" s="15">
        <f ca="1">_xlfn.XLOOKUP(OFFSET('Survey Data'!G$2,$A639,0),Key!$D$2:$D$6,Key!$E$2:$E$6,-25)</f>
        <v>-25</v>
      </c>
      <c r="I639" s="15">
        <f ca="1">OFFSET('Survey Data'!$H$2,A639,0)</f>
        <v>0</v>
      </c>
      <c r="J639" s="15" t="str">
        <f ca="1">_xlfn.XLOOKUP(OFFSET('Survey Data'!$R$2,A639,0),Key!$G$2:$G$3,Key!$H$2:$H$3,"")</f>
        <v/>
      </c>
      <c r="L639">
        <f t="shared" ca="1" si="72"/>
        <v>-150</v>
      </c>
      <c r="M639">
        <f t="shared" ca="1" si="73"/>
        <v>0</v>
      </c>
      <c r="N639" t="e">
        <f ca="1">VLOOKUP(M639,Key!J$2:K$101,2,FALSE)</f>
        <v>#N/A</v>
      </c>
      <c r="O639" t="e" cm="1">
        <f t="array" ref="O639">_xlfn.IFS(COUNTIF('Survey Data'!J639:P639,"Yes")&gt;1,4,'Survey Data'!P639="Yes",1,'Survey Data'!L639="Yes",2,'Survey Data'!M639="Yes",3,'Survey Data'!J639="Yes",4,'Survey Data'!K639="Yes",4,'Survey Data'!N639="Yes",4)</f>
        <v>#N/A</v>
      </c>
      <c r="P639" t="e">
        <f t="shared" ca="1" si="74"/>
        <v>#N/A</v>
      </c>
      <c r="Q639">
        <f t="shared" ca="1" si="75"/>
        <v>1</v>
      </c>
      <c r="R639" t="b">
        <f t="shared" ca="1" si="76"/>
        <v>1</v>
      </c>
      <c r="S639" t="str">
        <f t="shared" ca="1" si="77"/>
        <v/>
      </c>
      <c r="T639" t="e">
        <f ca="1">_xlfn.XLOOKUP(P639,'Depression Treatment'!A$2:A$33,'Depression Treatment'!I$2:I$33,0)*S639</f>
        <v>#N/A</v>
      </c>
      <c r="U639">
        <f>IF(LEFT('Survey Data'!I639,8)="Employed",1,0)</f>
        <v>0</v>
      </c>
      <c r="V639" s="33" t="e">
        <f ca="1">S639*(U639*(T639*VLOOKUP(N639,'Depression Treatment'!F$38:I$41,3,FALSE)+(1-T639)*VLOOKUP(N639,'Depression Treatment'!F$38:I$41,4,FALSE))+(1-U639)*(T639*VLOOKUP(N639,'Depression Treatment'!F$43:I$46,3,FALSE)+(1-T639)*VLOOKUP(N639,'Depression Treatment'!F$43:I$46,4,FALSE)))</f>
        <v>#VALUE!</v>
      </c>
      <c r="W639" s="33">
        <f t="shared" ca="1" si="78"/>
        <v>0</v>
      </c>
    </row>
    <row r="640" spans="1:23" x14ac:dyDescent="0.3">
      <c r="A640">
        <f t="shared" si="79"/>
        <v>638</v>
      </c>
      <c r="B640" s="15" t="str">
        <f ca="1">_xlfn.XLOOKUP(OFFSET('Survey Data'!$A$2,A640,0),Key!A$2:A$5,Key!B$2:B$5,"")</f>
        <v/>
      </c>
      <c r="C640" s="15">
        <f ca="1">_xlfn.XLOOKUP(OFFSET('Survey Data'!B$2,$A640,0),Key!$D$2:$D$6,Key!$E$2:$E$6,-25)</f>
        <v>-25</v>
      </c>
      <c r="D640" s="15">
        <f ca="1">_xlfn.XLOOKUP(OFFSET('Survey Data'!C$2,$A640,0),Key!$D$2:$D$6,Key!$E$2:$E$6,-25)</f>
        <v>-25</v>
      </c>
      <c r="E640" s="15">
        <f ca="1">_xlfn.XLOOKUP(OFFSET('Survey Data'!D$2,$A640,0),Key!$D$2:$D$6,Key!$E$2:$E$6,-25)</f>
        <v>-25</v>
      </c>
      <c r="F640" s="15">
        <f ca="1">_xlfn.XLOOKUP(OFFSET('Survey Data'!E$2,$A640,0),Key!$D$2:$D$6,Key!$E$2:$E$6,-25)</f>
        <v>-25</v>
      </c>
      <c r="G640" s="15">
        <f ca="1">_xlfn.XLOOKUP(OFFSET('Survey Data'!F$2,$A640,0),Key!$D$2:$D$6,Key!$E$2:$E$6,-25)</f>
        <v>-25</v>
      </c>
      <c r="H640" s="15">
        <f ca="1">_xlfn.XLOOKUP(OFFSET('Survey Data'!G$2,$A640,0),Key!$D$2:$D$6,Key!$E$2:$E$6,-25)</f>
        <v>-25</v>
      </c>
      <c r="I640" s="15">
        <f ca="1">OFFSET('Survey Data'!$H$2,A640,0)</f>
        <v>0</v>
      </c>
      <c r="J640" s="15" t="str">
        <f ca="1">_xlfn.XLOOKUP(OFFSET('Survey Data'!$R$2,A640,0),Key!$G$2:$G$3,Key!$H$2:$H$3,"")</f>
        <v/>
      </c>
      <c r="L640">
        <f t="shared" ca="1" si="72"/>
        <v>-150</v>
      </c>
      <c r="M640">
        <f t="shared" ca="1" si="73"/>
        <v>0</v>
      </c>
      <c r="N640" t="e">
        <f ca="1">VLOOKUP(M640,Key!J$2:K$101,2,FALSE)</f>
        <v>#N/A</v>
      </c>
      <c r="O640" t="e" cm="1">
        <f t="array" ref="O640">_xlfn.IFS(COUNTIF('Survey Data'!J640:P640,"Yes")&gt;1,4,'Survey Data'!P640="Yes",1,'Survey Data'!L640="Yes",2,'Survey Data'!M640="Yes",3,'Survey Data'!J640="Yes",4,'Survey Data'!K640="Yes",4,'Survey Data'!N640="Yes",4)</f>
        <v>#N/A</v>
      </c>
      <c r="P640" t="e">
        <f t="shared" ca="1" si="74"/>
        <v>#N/A</v>
      </c>
      <c r="Q640">
        <f t="shared" ca="1" si="75"/>
        <v>1</v>
      </c>
      <c r="R640" t="b">
        <f t="shared" ca="1" si="76"/>
        <v>1</v>
      </c>
      <c r="S640" t="str">
        <f t="shared" ca="1" si="77"/>
        <v/>
      </c>
      <c r="T640" t="e">
        <f ca="1">_xlfn.XLOOKUP(P640,'Depression Treatment'!A$2:A$33,'Depression Treatment'!I$2:I$33,0)*S640</f>
        <v>#N/A</v>
      </c>
      <c r="U640">
        <f>IF(LEFT('Survey Data'!I640,8)="Employed",1,0)</f>
        <v>0</v>
      </c>
      <c r="V640" s="33" t="e">
        <f ca="1">S640*(U640*(T640*VLOOKUP(N640,'Depression Treatment'!F$38:I$41,3,FALSE)+(1-T640)*VLOOKUP(N640,'Depression Treatment'!F$38:I$41,4,FALSE))+(1-U640)*(T640*VLOOKUP(N640,'Depression Treatment'!F$43:I$46,3,FALSE)+(1-T640)*VLOOKUP(N640,'Depression Treatment'!F$43:I$46,4,FALSE)))</f>
        <v>#VALUE!</v>
      </c>
      <c r="W640" s="33">
        <f t="shared" ca="1" si="78"/>
        <v>0</v>
      </c>
    </row>
    <row r="641" spans="1:23" x14ac:dyDescent="0.3">
      <c r="A641">
        <f t="shared" si="79"/>
        <v>639</v>
      </c>
      <c r="B641" s="15" t="str">
        <f ca="1">_xlfn.XLOOKUP(OFFSET('Survey Data'!$A$2,A641,0),Key!A$2:A$5,Key!B$2:B$5,"")</f>
        <v/>
      </c>
      <c r="C641" s="15">
        <f ca="1">_xlfn.XLOOKUP(OFFSET('Survey Data'!B$2,$A641,0),Key!$D$2:$D$6,Key!$E$2:$E$6,-25)</f>
        <v>-25</v>
      </c>
      <c r="D641" s="15">
        <f ca="1">_xlfn.XLOOKUP(OFFSET('Survey Data'!C$2,$A641,0),Key!$D$2:$D$6,Key!$E$2:$E$6,-25)</f>
        <v>-25</v>
      </c>
      <c r="E641" s="15">
        <f ca="1">_xlfn.XLOOKUP(OFFSET('Survey Data'!D$2,$A641,0),Key!$D$2:$D$6,Key!$E$2:$E$6,-25)</f>
        <v>-25</v>
      </c>
      <c r="F641" s="15">
        <f ca="1">_xlfn.XLOOKUP(OFFSET('Survey Data'!E$2,$A641,0),Key!$D$2:$D$6,Key!$E$2:$E$6,-25)</f>
        <v>-25</v>
      </c>
      <c r="G641" s="15">
        <f ca="1">_xlfn.XLOOKUP(OFFSET('Survey Data'!F$2,$A641,0),Key!$D$2:$D$6,Key!$E$2:$E$6,-25)</f>
        <v>-25</v>
      </c>
      <c r="H641" s="15">
        <f ca="1">_xlfn.XLOOKUP(OFFSET('Survey Data'!G$2,$A641,0),Key!$D$2:$D$6,Key!$E$2:$E$6,-25)</f>
        <v>-25</v>
      </c>
      <c r="I641" s="15">
        <f ca="1">OFFSET('Survey Data'!$H$2,A641,0)</f>
        <v>0</v>
      </c>
      <c r="J641" s="15" t="str">
        <f ca="1">_xlfn.XLOOKUP(OFFSET('Survey Data'!$R$2,A641,0),Key!$G$2:$G$3,Key!$H$2:$H$3,"")</f>
        <v/>
      </c>
      <c r="L641">
        <f t="shared" ca="1" si="72"/>
        <v>-150</v>
      </c>
      <c r="M641">
        <f t="shared" ca="1" si="73"/>
        <v>0</v>
      </c>
      <c r="N641" t="e">
        <f ca="1">VLOOKUP(M641,Key!J$2:K$101,2,FALSE)</f>
        <v>#N/A</v>
      </c>
      <c r="O641" t="e" cm="1">
        <f t="array" ref="O641">_xlfn.IFS(COUNTIF('Survey Data'!J641:P641,"Yes")&gt;1,4,'Survey Data'!P641="Yes",1,'Survey Data'!L641="Yes",2,'Survey Data'!M641="Yes",3,'Survey Data'!J641="Yes",4,'Survey Data'!K641="Yes",4,'Survey Data'!N641="Yes",4)</f>
        <v>#N/A</v>
      </c>
      <c r="P641" t="e">
        <f t="shared" ca="1" si="74"/>
        <v>#N/A</v>
      </c>
      <c r="Q641">
        <f t="shared" ca="1" si="75"/>
        <v>1</v>
      </c>
      <c r="R641" t="b">
        <f t="shared" ca="1" si="76"/>
        <v>1</v>
      </c>
      <c r="S641" t="str">
        <f t="shared" ca="1" si="77"/>
        <v/>
      </c>
      <c r="T641" t="e">
        <f ca="1">_xlfn.XLOOKUP(P641,'Depression Treatment'!A$2:A$33,'Depression Treatment'!I$2:I$33,0)*S641</f>
        <v>#N/A</v>
      </c>
      <c r="U641">
        <f>IF(LEFT('Survey Data'!I641,8)="Employed",1,0)</f>
        <v>0</v>
      </c>
      <c r="V641" s="33" t="e">
        <f ca="1">S641*(U641*(T641*VLOOKUP(N641,'Depression Treatment'!F$38:I$41,3,FALSE)+(1-T641)*VLOOKUP(N641,'Depression Treatment'!F$38:I$41,4,FALSE))+(1-U641)*(T641*VLOOKUP(N641,'Depression Treatment'!F$43:I$46,3,FALSE)+(1-T641)*VLOOKUP(N641,'Depression Treatment'!F$43:I$46,4,FALSE)))</f>
        <v>#VALUE!</v>
      </c>
      <c r="W641" s="33">
        <f t="shared" ca="1" si="78"/>
        <v>0</v>
      </c>
    </row>
    <row r="642" spans="1:23" x14ac:dyDescent="0.3">
      <c r="A642">
        <f t="shared" si="79"/>
        <v>640</v>
      </c>
      <c r="B642" s="15" t="str">
        <f ca="1">_xlfn.XLOOKUP(OFFSET('Survey Data'!$A$2,A642,0),Key!A$2:A$5,Key!B$2:B$5,"")</f>
        <v/>
      </c>
      <c r="C642" s="15">
        <f ca="1">_xlfn.XLOOKUP(OFFSET('Survey Data'!B$2,$A642,0),Key!$D$2:$D$6,Key!$E$2:$E$6,-25)</f>
        <v>-25</v>
      </c>
      <c r="D642" s="15">
        <f ca="1">_xlfn.XLOOKUP(OFFSET('Survey Data'!C$2,$A642,0),Key!$D$2:$D$6,Key!$E$2:$E$6,-25)</f>
        <v>-25</v>
      </c>
      <c r="E642" s="15">
        <f ca="1">_xlfn.XLOOKUP(OFFSET('Survey Data'!D$2,$A642,0),Key!$D$2:$D$6,Key!$E$2:$E$6,-25)</f>
        <v>-25</v>
      </c>
      <c r="F642" s="15">
        <f ca="1">_xlfn.XLOOKUP(OFFSET('Survey Data'!E$2,$A642,0),Key!$D$2:$D$6,Key!$E$2:$E$6,-25)</f>
        <v>-25</v>
      </c>
      <c r="G642" s="15">
        <f ca="1">_xlfn.XLOOKUP(OFFSET('Survey Data'!F$2,$A642,0),Key!$D$2:$D$6,Key!$E$2:$E$6,-25)</f>
        <v>-25</v>
      </c>
      <c r="H642" s="15">
        <f ca="1">_xlfn.XLOOKUP(OFFSET('Survey Data'!G$2,$A642,0),Key!$D$2:$D$6,Key!$E$2:$E$6,-25)</f>
        <v>-25</v>
      </c>
      <c r="I642" s="15">
        <f ca="1">OFFSET('Survey Data'!$H$2,A642,0)</f>
        <v>0</v>
      </c>
      <c r="J642" s="15" t="str">
        <f ca="1">_xlfn.XLOOKUP(OFFSET('Survey Data'!$R$2,A642,0),Key!$G$2:$G$3,Key!$H$2:$H$3,"")</f>
        <v/>
      </c>
      <c r="L642">
        <f t="shared" ca="1" si="72"/>
        <v>-150</v>
      </c>
      <c r="M642">
        <f t="shared" ca="1" si="73"/>
        <v>0</v>
      </c>
      <c r="N642" t="e">
        <f ca="1">VLOOKUP(M642,Key!J$2:K$101,2,FALSE)</f>
        <v>#N/A</v>
      </c>
      <c r="O642" t="e" cm="1">
        <f t="array" ref="O642">_xlfn.IFS(COUNTIF('Survey Data'!J642:P642,"Yes")&gt;1,4,'Survey Data'!P642="Yes",1,'Survey Data'!L642="Yes",2,'Survey Data'!M642="Yes",3,'Survey Data'!J642="Yes",4,'Survey Data'!K642="Yes",4,'Survey Data'!N642="Yes",4)</f>
        <v>#N/A</v>
      </c>
      <c r="P642" t="e">
        <f t="shared" ca="1" si="74"/>
        <v>#N/A</v>
      </c>
      <c r="Q642">
        <f t="shared" ca="1" si="75"/>
        <v>1</v>
      </c>
      <c r="R642" t="b">
        <f t="shared" ca="1" si="76"/>
        <v>1</v>
      </c>
      <c r="S642" t="str">
        <f t="shared" ca="1" si="77"/>
        <v/>
      </c>
      <c r="T642" t="e">
        <f ca="1">_xlfn.XLOOKUP(P642,'Depression Treatment'!A$2:A$33,'Depression Treatment'!I$2:I$33,0)*S642</f>
        <v>#N/A</v>
      </c>
      <c r="U642">
        <f>IF(LEFT('Survey Data'!I642,8)="Employed",1,0)</f>
        <v>0</v>
      </c>
      <c r="V642" s="33" t="e">
        <f ca="1">S642*(U642*(T642*VLOOKUP(N642,'Depression Treatment'!F$38:I$41,3,FALSE)+(1-T642)*VLOOKUP(N642,'Depression Treatment'!F$38:I$41,4,FALSE))+(1-U642)*(T642*VLOOKUP(N642,'Depression Treatment'!F$43:I$46,3,FALSE)+(1-T642)*VLOOKUP(N642,'Depression Treatment'!F$43:I$46,4,FALSE)))</f>
        <v>#VALUE!</v>
      </c>
      <c r="W642" s="33">
        <f t="shared" ca="1" si="78"/>
        <v>0</v>
      </c>
    </row>
    <row r="643" spans="1:23" x14ac:dyDescent="0.3">
      <c r="A643">
        <f t="shared" si="79"/>
        <v>641</v>
      </c>
      <c r="B643" s="15" t="str">
        <f ca="1">_xlfn.XLOOKUP(OFFSET('Survey Data'!$A$2,A643,0),Key!A$2:A$5,Key!B$2:B$5,"")</f>
        <v/>
      </c>
      <c r="C643" s="15">
        <f ca="1">_xlfn.XLOOKUP(OFFSET('Survey Data'!B$2,$A643,0),Key!$D$2:$D$6,Key!$E$2:$E$6,-25)</f>
        <v>-25</v>
      </c>
      <c r="D643" s="15">
        <f ca="1">_xlfn.XLOOKUP(OFFSET('Survey Data'!C$2,$A643,0),Key!$D$2:$D$6,Key!$E$2:$E$6,-25)</f>
        <v>-25</v>
      </c>
      <c r="E643" s="15">
        <f ca="1">_xlfn.XLOOKUP(OFFSET('Survey Data'!D$2,$A643,0),Key!$D$2:$D$6,Key!$E$2:$E$6,-25)</f>
        <v>-25</v>
      </c>
      <c r="F643" s="15">
        <f ca="1">_xlfn.XLOOKUP(OFFSET('Survey Data'!E$2,$A643,0),Key!$D$2:$D$6,Key!$E$2:$E$6,-25)</f>
        <v>-25</v>
      </c>
      <c r="G643" s="15">
        <f ca="1">_xlfn.XLOOKUP(OFFSET('Survey Data'!F$2,$A643,0),Key!$D$2:$D$6,Key!$E$2:$E$6,-25)</f>
        <v>-25</v>
      </c>
      <c r="H643" s="15">
        <f ca="1">_xlfn.XLOOKUP(OFFSET('Survey Data'!G$2,$A643,0),Key!$D$2:$D$6,Key!$E$2:$E$6,-25)</f>
        <v>-25</v>
      </c>
      <c r="I643" s="15">
        <f ca="1">OFFSET('Survey Data'!$H$2,A643,0)</f>
        <v>0</v>
      </c>
      <c r="J643" s="15" t="str">
        <f ca="1">_xlfn.XLOOKUP(OFFSET('Survey Data'!$R$2,A643,0),Key!$G$2:$G$3,Key!$H$2:$H$3,"")</f>
        <v/>
      </c>
      <c r="L643">
        <f t="shared" ca="1" si="72"/>
        <v>-150</v>
      </c>
      <c r="M643">
        <f t="shared" ca="1" si="73"/>
        <v>0</v>
      </c>
      <c r="N643" t="e">
        <f ca="1">VLOOKUP(M643,Key!J$2:K$101,2,FALSE)</f>
        <v>#N/A</v>
      </c>
      <c r="O643" t="e" cm="1">
        <f t="array" ref="O643">_xlfn.IFS(COUNTIF('Survey Data'!J643:P643,"Yes")&gt;1,4,'Survey Data'!P643="Yes",1,'Survey Data'!L643="Yes",2,'Survey Data'!M643="Yes",3,'Survey Data'!J643="Yes",4,'Survey Data'!K643="Yes",4,'Survey Data'!N643="Yes",4)</f>
        <v>#N/A</v>
      </c>
      <c r="P643" t="e">
        <f t="shared" ca="1" si="74"/>
        <v>#N/A</v>
      </c>
      <c r="Q643">
        <f t="shared" ca="1" si="75"/>
        <v>1</v>
      </c>
      <c r="R643" t="b">
        <f t="shared" ca="1" si="76"/>
        <v>1</v>
      </c>
      <c r="S643" t="str">
        <f t="shared" ca="1" si="77"/>
        <v/>
      </c>
      <c r="T643" t="e">
        <f ca="1">_xlfn.XLOOKUP(P643,'Depression Treatment'!A$2:A$33,'Depression Treatment'!I$2:I$33,0)*S643</f>
        <v>#N/A</v>
      </c>
      <c r="U643">
        <f>IF(LEFT('Survey Data'!I643,8)="Employed",1,0)</f>
        <v>0</v>
      </c>
      <c r="V643" s="33" t="e">
        <f ca="1">S643*(U643*(T643*VLOOKUP(N643,'Depression Treatment'!F$38:I$41,3,FALSE)+(1-T643)*VLOOKUP(N643,'Depression Treatment'!F$38:I$41,4,FALSE))+(1-U643)*(T643*VLOOKUP(N643,'Depression Treatment'!F$43:I$46,3,FALSE)+(1-T643)*VLOOKUP(N643,'Depression Treatment'!F$43:I$46,4,FALSE)))</f>
        <v>#VALUE!</v>
      </c>
      <c r="W643" s="33">
        <f t="shared" ca="1" si="78"/>
        <v>0</v>
      </c>
    </row>
    <row r="644" spans="1:23" x14ac:dyDescent="0.3">
      <c r="A644">
        <f t="shared" si="79"/>
        <v>642</v>
      </c>
      <c r="B644" s="15" t="str">
        <f ca="1">_xlfn.XLOOKUP(OFFSET('Survey Data'!$A$2,A644,0),Key!A$2:A$5,Key!B$2:B$5,"")</f>
        <v/>
      </c>
      <c r="C644" s="15">
        <f ca="1">_xlfn.XLOOKUP(OFFSET('Survey Data'!B$2,$A644,0),Key!$D$2:$D$6,Key!$E$2:$E$6,-25)</f>
        <v>-25</v>
      </c>
      <c r="D644" s="15">
        <f ca="1">_xlfn.XLOOKUP(OFFSET('Survey Data'!C$2,$A644,0),Key!$D$2:$D$6,Key!$E$2:$E$6,-25)</f>
        <v>-25</v>
      </c>
      <c r="E644" s="15">
        <f ca="1">_xlfn.XLOOKUP(OFFSET('Survey Data'!D$2,$A644,0),Key!$D$2:$D$6,Key!$E$2:$E$6,-25)</f>
        <v>-25</v>
      </c>
      <c r="F644" s="15">
        <f ca="1">_xlfn.XLOOKUP(OFFSET('Survey Data'!E$2,$A644,0),Key!$D$2:$D$6,Key!$E$2:$E$6,-25)</f>
        <v>-25</v>
      </c>
      <c r="G644" s="15">
        <f ca="1">_xlfn.XLOOKUP(OFFSET('Survey Data'!F$2,$A644,0),Key!$D$2:$D$6,Key!$E$2:$E$6,-25)</f>
        <v>-25</v>
      </c>
      <c r="H644" s="15">
        <f ca="1">_xlfn.XLOOKUP(OFFSET('Survey Data'!G$2,$A644,0),Key!$D$2:$D$6,Key!$E$2:$E$6,-25)</f>
        <v>-25</v>
      </c>
      <c r="I644" s="15">
        <f ca="1">OFFSET('Survey Data'!$H$2,A644,0)</f>
        <v>0</v>
      </c>
      <c r="J644" s="15" t="str">
        <f ca="1">_xlfn.XLOOKUP(OFFSET('Survey Data'!$R$2,A644,0),Key!$G$2:$G$3,Key!$H$2:$H$3,"")</f>
        <v/>
      </c>
      <c r="L644">
        <f t="shared" ref="L644:L702" ca="1" si="80">SUM(C644:H644)</f>
        <v>-150</v>
      </c>
      <c r="M644">
        <f t="shared" ref="M644:M702" ca="1" si="81">IF(OR(I644="",I644="."),0,I644)</f>
        <v>0</v>
      </c>
      <c r="N644" t="e">
        <f ca="1">VLOOKUP(M644,Key!J$2:K$101,2,FALSE)</f>
        <v>#N/A</v>
      </c>
      <c r="O644" t="e" cm="1">
        <f t="array" ref="O644">_xlfn.IFS(COUNTIF('Survey Data'!J644:P644,"Yes")&gt;1,4,'Survey Data'!P644="Yes",1,'Survey Data'!L644="Yes",2,'Survey Data'!M644="Yes",3,'Survey Data'!J644="Yes",4,'Survey Data'!K644="Yes",4,'Survey Data'!N644="Yes",4)</f>
        <v>#N/A</v>
      </c>
      <c r="P644" t="e">
        <f t="shared" ref="P644:P702" ca="1" si="82">_xlfn.NUMBERVALUE(CONCATENATE(Q644,N644,O644))</f>
        <v>#N/A</v>
      </c>
      <c r="Q644">
        <f t="shared" ref="Q644:Q702" ca="1" si="83">IF(J644="",1,J644)</f>
        <v>1</v>
      </c>
      <c r="R644" t="b">
        <f t="shared" ref="R644:R702" ca="1" si="84">OR(B644="",B644=".",L644&lt;0,L644&gt;24,M644&lt;18,M644&gt;117,_xlfn.IFNA(O644,0)&lt;1)</f>
        <v>1</v>
      </c>
      <c r="S644" t="str">
        <f t="shared" ref="S644:S702" ca="1" si="85">IF(NOT(R644),IF(L644&gt;8,1,0),"")</f>
        <v/>
      </c>
      <c r="T644" t="e">
        <f ca="1">_xlfn.XLOOKUP(P644,'Depression Treatment'!A$2:A$33,'Depression Treatment'!I$2:I$33,0)*S644</f>
        <v>#N/A</v>
      </c>
      <c r="U644">
        <f>IF(LEFT('Survey Data'!I644,8)="Employed",1,0)</f>
        <v>0</v>
      </c>
      <c r="V644" s="33" t="e">
        <f ca="1">S644*(U644*(T644*VLOOKUP(N644,'Depression Treatment'!F$38:I$41,3,FALSE)+(1-T644)*VLOOKUP(N644,'Depression Treatment'!F$38:I$41,4,FALSE))+(1-U644)*(T644*VLOOKUP(N644,'Depression Treatment'!F$43:I$46,3,FALSE)+(1-T644)*VLOOKUP(N644,'Depression Treatment'!F$43:I$46,4,FALSE)))</f>
        <v>#VALUE!</v>
      </c>
      <c r="W644" s="33">
        <f t="shared" ref="W644:W702" ca="1" si="86">IF(R644,0,IF(ISNUMBER(V644),V644,0))</f>
        <v>0</v>
      </c>
    </row>
    <row r="645" spans="1:23" x14ac:dyDescent="0.3">
      <c r="A645">
        <f t="shared" ref="A645:A702" si="87">A644+1</f>
        <v>643</v>
      </c>
      <c r="B645" s="15" t="str">
        <f ca="1">_xlfn.XLOOKUP(OFFSET('Survey Data'!$A$2,A645,0),Key!A$2:A$5,Key!B$2:B$5,"")</f>
        <v/>
      </c>
      <c r="C645" s="15">
        <f ca="1">_xlfn.XLOOKUP(OFFSET('Survey Data'!B$2,$A645,0),Key!$D$2:$D$6,Key!$E$2:$E$6,-25)</f>
        <v>-25</v>
      </c>
      <c r="D645" s="15">
        <f ca="1">_xlfn.XLOOKUP(OFFSET('Survey Data'!C$2,$A645,0),Key!$D$2:$D$6,Key!$E$2:$E$6,-25)</f>
        <v>-25</v>
      </c>
      <c r="E645" s="15">
        <f ca="1">_xlfn.XLOOKUP(OFFSET('Survey Data'!D$2,$A645,0),Key!$D$2:$D$6,Key!$E$2:$E$6,-25)</f>
        <v>-25</v>
      </c>
      <c r="F645" s="15">
        <f ca="1">_xlfn.XLOOKUP(OFFSET('Survey Data'!E$2,$A645,0),Key!$D$2:$D$6,Key!$E$2:$E$6,-25)</f>
        <v>-25</v>
      </c>
      <c r="G645" s="15">
        <f ca="1">_xlfn.XLOOKUP(OFFSET('Survey Data'!F$2,$A645,0),Key!$D$2:$D$6,Key!$E$2:$E$6,-25)</f>
        <v>-25</v>
      </c>
      <c r="H645" s="15">
        <f ca="1">_xlfn.XLOOKUP(OFFSET('Survey Data'!G$2,$A645,0),Key!$D$2:$D$6,Key!$E$2:$E$6,-25)</f>
        <v>-25</v>
      </c>
      <c r="I645" s="15">
        <f ca="1">OFFSET('Survey Data'!$H$2,A645,0)</f>
        <v>0</v>
      </c>
      <c r="J645" s="15" t="str">
        <f ca="1">_xlfn.XLOOKUP(OFFSET('Survey Data'!$R$2,A645,0),Key!$G$2:$G$3,Key!$H$2:$H$3,"")</f>
        <v/>
      </c>
      <c r="L645">
        <f t="shared" ca="1" si="80"/>
        <v>-150</v>
      </c>
      <c r="M645">
        <f t="shared" ca="1" si="81"/>
        <v>0</v>
      </c>
      <c r="N645" t="e">
        <f ca="1">VLOOKUP(M645,Key!J$2:K$101,2,FALSE)</f>
        <v>#N/A</v>
      </c>
      <c r="O645" t="e" cm="1">
        <f t="array" ref="O645">_xlfn.IFS(COUNTIF('Survey Data'!J645:P645,"Yes")&gt;1,4,'Survey Data'!P645="Yes",1,'Survey Data'!L645="Yes",2,'Survey Data'!M645="Yes",3,'Survey Data'!J645="Yes",4,'Survey Data'!K645="Yes",4,'Survey Data'!N645="Yes",4)</f>
        <v>#N/A</v>
      </c>
      <c r="P645" t="e">
        <f t="shared" ca="1" si="82"/>
        <v>#N/A</v>
      </c>
      <c r="Q645">
        <f t="shared" ca="1" si="83"/>
        <v>1</v>
      </c>
      <c r="R645" t="b">
        <f t="shared" ca="1" si="84"/>
        <v>1</v>
      </c>
      <c r="S645" t="str">
        <f t="shared" ca="1" si="85"/>
        <v/>
      </c>
      <c r="T645" t="e">
        <f ca="1">_xlfn.XLOOKUP(P645,'Depression Treatment'!A$2:A$33,'Depression Treatment'!I$2:I$33,0)*S645</f>
        <v>#N/A</v>
      </c>
      <c r="U645">
        <f>IF(LEFT('Survey Data'!I645,8)="Employed",1,0)</f>
        <v>0</v>
      </c>
      <c r="V645" s="33" t="e">
        <f ca="1">S645*(U645*(T645*VLOOKUP(N645,'Depression Treatment'!F$38:I$41,3,FALSE)+(1-T645)*VLOOKUP(N645,'Depression Treatment'!F$38:I$41,4,FALSE))+(1-U645)*(T645*VLOOKUP(N645,'Depression Treatment'!F$43:I$46,3,FALSE)+(1-T645)*VLOOKUP(N645,'Depression Treatment'!F$43:I$46,4,FALSE)))</f>
        <v>#VALUE!</v>
      </c>
      <c r="W645" s="33">
        <f t="shared" ca="1" si="86"/>
        <v>0</v>
      </c>
    </row>
    <row r="646" spans="1:23" x14ac:dyDescent="0.3">
      <c r="A646">
        <f t="shared" si="87"/>
        <v>644</v>
      </c>
      <c r="B646" s="15" t="str">
        <f ca="1">_xlfn.XLOOKUP(OFFSET('Survey Data'!$A$2,A646,0),Key!A$2:A$5,Key!B$2:B$5,"")</f>
        <v/>
      </c>
      <c r="C646" s="15">
        <f ca="1">_xlfn.XLOOKUP(OFFSET('Survey Data'!B$2,$A646,0),Key!$D$2:$D$6,Key!$E$2:$E$6,-25)</f>
        <v>-25</v>
      </c>
      <c r="D646" s="15">
        <f ca="1">_xlfn.XLOOKUP(OFFSET('Survey Data'!C$2,$A646,0),Key!$D$2:$D$6,Key!$E$2:$E$6,-25)</f>
        <v>-25</v>
      </c>
      <c r="E646" s="15">
        <f ca="1">_xlfn.XLOOKUP(OFFSET('Survey Data'!D$2,$A646,0),Key!$D$2:$D$6,Key!$E$2:$E$6,-25)</f>
        <v>-25</v>
      </c>
      <c r="F646" s="15">
        <f ca="1">_xlfn.XLOOKUP(OFFSET('Survey Data'!E$2,$A646,0),Key!$D$2:$D$6,Key!$E$2:$E$6,-25)</f>
        <v>-25</v>
      </c>
      <c r="G646" s="15">
        <f ca="1">_xlfn.XLOOKUP(OFFSET('Survey Data'!F$2,$A646,0),Key!$D$2:$D$6,Key!$E$2:$E$6,-25)</f>
        <v>-25</v>
      </c>
      <c r="H646" s="15">
        <f ca="1">_xlfn.XLOOKUP(OFFSET('Survey Data'!G$2,$A646,0),Key!$D$2:$D$6,Key!$E$2:$E$6,-25)</f>
        <v>-25</v>
      </c>
      <c r="I646" s="15">
        <f ca="1">OFFSET('Survey Data'!$H$2,A646,0)</f>
        <v>0</v>
      </c>
      <c r="J646" s="15" t="str">
        <f ca="1">_xlfn.XLOOKUP(OFFSET('Survey Data'!$R$2,A646,0),Key!$G$2:$G$3,Key!$H$2:$H$3,"")</f>
        <v/>
      </c>
      <c r="L646">
        <f t="shared" ca="1" si="80"/>
        <v>-150</v>
      </c>
      <c r="M646">
        <f t="shared" ca="1" si="81"/>
        <v>0</v>
      </c>
      <c r="N646" t="e">
        <f ca="1">VLOOKUP(M646,Key!J$2:K$101,2,FALSE)</f>
        <v>#N/A</v>
      </c>
      <c r="O646" t="e" cm="1">
        <f t="array" ref="O646">_xlfn.IFS(COUNTIF('Survey Data'!J646:P646,"Yes")&gt;1,4,'Survey Data'!P646="Yes",1,'Survey Data'!L646="Yes",2,'Survey Data'!M646="Yes",3,'Survey Data'!J646="Yes",4,'Survey Data'!K646="Yes",4,'Survey Data'!N646="Yes",4)</f>
        <v>#N/A</v>
      </c>
      <c r="P646" t="e">
        <f t="shared" ca="1" si="82"/>
        <v>#N/A</v>
      </c>
      <c r="Q646">
        <f t="shared" ca="1" si="83"/>
        <v>1</v>
      </c>
      <c r="R646" t="b">
        <f t="shared" ca="1" si="84"/>
        <v>1</v>
      </c>
      <c r="S646" t="str">
        <f t="shared" ca="1" si="85"/>
        <v/>
      </c>
      <c r="T646" t="e">
        <f ca="1">_xlfn.XLOOKUP(P646,'Depression Treatment'!A$2:A$33,'Depression Treatment'!I$2:I$33,0)*S646</f>
        <v>#N/A</v>
      </c>
      <c r="U646">
        <f>IF(LEFT('Survey Data'!I646,8)="Employed",1,0)</f>
        <v>0</v>
      </c>
      <c r="V646" s="33" t="e">
        <f ca="1">S646*(U646*(T646*VLOOKUP(N646,'Depression Treatment'!F$38:I$41,3,FALSE)+(1-T646)*VLOOKUP(N646,'Depression Treatment'!F$38:I$41,4,FALSE))+(1-U646)*(T646*VLOOKUP(N646,'Depression Treatment'!F$43:I$46,3,FALSE)+(1-T646)*VLOOKUP(N646,'Depression Treatment'!F$43:I$46,4,FALSE)))</f>
        <v>#VALUE!</v>
      </c>
      <c r="W646" s="33">
        <f t="shared" ca="1" si="86"/>
        <v>0</v>
      </c>
    </row>
    <row r="647" spans="1:23" x14ac:dyDescent="0.3">
      <c r="A647">
        <f t="shared" si="87"/>
        <v>645</v>
      </c>
      <c r="B647" s="15" t="str">
        <f ca="1">_xlfn.XLOOKUP(OFFSET('Survey Data'!$A$2,A647,0),Key!A$2:A$5,Key!B$2:B$5,"")</f>
        <v/>
      </c>
      <c r="C647" s="15">
        <f ca="1">_xlfn.XLOOKUP(OFFSET('Survey Data'!B$2,$A647,0),Key!$D$2:$D$6,Key!$E$2:$E$6,-25)</f>
        <v>-25</v>
      </c>
      <c r="D647" s="15">
        <f ca="1">_xlfn.XLOOKUP(OFFSET('Survey Data'!C$2,$A647,0),Key!$D$2:$D$6,Key!$E$2:$E$6,-25)</f>
        <v>-25</v>
      </c>
      <c r="E647" s="15">
        <f ca="1">_xlfn.XLOOKUP(OFFSET('Survey Data'!D$2,$A647,0),Key!$D$2:$D$6,Key!$E$2:$E$6,-25)</f>
        <v>-25</v>
      </c>
      <c r="F647" s="15">
        <f ca="1">_xlfn.XLOOKUP(OFFSET('Survey Data'!E$2,$A647,0),Key!$D$2:$D$6,Key!$E$2:$E$6,-25)</f>
        <v>-25</v>
      </c>
      <c r="G647" s="15">
        <f ca="1">_xlfn.XLOOKUP(OFFSET('Survey Data'!F$2,$A647,0),Key!$D$2:$D$6,Key!$E$2:$E$6,-25)</f>
        <v>-25</v>
      </c>
      <c r="H647" s="15">
        <f ca="1">_xlfn.XLOOKUP(OFFSET('Survey Data'!G$2,$A647,0),Key!$D$2:$D$6,Key!$E$2:$E$6,-25)</f>
        <v>-25</v>
      </c>
      <c r="I647" s="15">
        <f ca="1">OFFSET('Survey Data'!$H$2,A647,0)</f>
        <v>0</v>
      </c>
      <c r="J647" s="15" t="str">
        <f ca="1">_xlfn.XLOOKUP(OFFSET('Survey Data'!$R$2,A647,0),Key!$G$2:$G$3,Key!$H$2:$H$3,"")</f>
        <v/>
      </c>
      <c r="L647">
        <f t="shared" ca="1" si="80"/>
        <v>-150</v>
      </c>
      <c r="M647">
        <f t="shared" ca="1" si="81"/>
        <v>0</v>
      </c>
      <c r="N647" t="e">
        <f ca="1">VLOOKUP(M647,Key!J$2:K$101,2,FALSE)</f>
        <v>#N/A</v>
      </c>
      <c r="O647" t="e" cm="1">
        <f t="array" ref="O647">_xlfn.IFS(COUNTIF('Survey Data'!J647:P647,"Yes")&gt;1,4,'Survey Data'!P647="Yes",1,'Survey Data'!L647="Yes",2,'Survey Data'!M647="Yes",3,'Survey Data'!J647="Yes",4,'Survey Data'!K647="Yes",4,'Survey Data'!N647="Yes",4)</f>
        <v>#N/A</v>
      </c>
      <c r="P647" t="e">
        <f t="shared" ca="1" si="82"/>
        <v>#N/A</v>
      </c>
      <c r="Q647">
        <f t="shared" ca="1" si="83"/>
        <v>1</v>
      </c>
      <c r="R647" t="b">
        <f t="shared" ca="1" si="84"/>
        <v>1</v>
      </c>
      <c r="S647" t="str">
        <f t="shared" ca="1" si="85"/>
        <v/>
      </c>
      <c r="T647" t="e">
        <f ca="1">_xlfn.XLOOKUP(P647,'Depression Treatment'!A$2:A$33,'Depression Treatment'!I$2:I$33,0)*S647</f>
        <v>#N/A</v>
      </c>
      <c r="U647">
        <f>IF(LEFT('Survey Data'!I647,8)="Employed",1,0)</f>
        <v>0</v>
      </c>
      <c r="V647" s="33" t="e">
        <f ca="1">S647*(U647*(T647*VLOOKUP(N647,'Depression Treatment'!F$38:I$41,3,FALSE)+(1-T647)*VLOOKUP(N647,'Depression Treatment'!F$38:I$41,4,FALSE))+(1-U647)*(T647*VLOOKUP(N647,'Depression Treatment'!F$43:I$46,3,FALSE)+(1-T647)*VLOOKUP(N647,'Depression Treatment'!F$43:I$46,4,FALSE)))</f>
        <v>#VALUE!</v>
      </c>
      <c r="W647" s="33">
        <f t="shared" ca="1" si="86"/>
        <v>0</v>
      </c>
    </row>
    <row r="648" spans="1:23" x14ac:dyDescent="0.3">
      <c r="A648">
        <f t="shared" si="87"/>
        <v>646</v>
      </c>
      <c r="B648" s="15" t="str">
        <f ca="1">_xlfn.XLOOKUP(OFFSET('Survey Data'!$A$2,A648,0),Key!A$2:A$5,Key!B$2:B$5,"")</f>
        <v/>
      </c>
      <c r="C648" s="15">
        <f ca="1">_xlfn.XLOOKUP(OFFSET('Survey Data'!B$2,$A648,0),Key!$D$2:$D$6,Key!$E$2:$E$6,-25)</f>
        <v>-25</v>
      </c>
      <c r="D648" s="15">
        <f ca="1">_xlfn.XLOOKUP(OFFSET('Survey Data'!C$2,$A648,0),Key!$D$2:$D$6,Key!$E$2:$E$6,-25)</f>
        <v>-25</v>
      </c>
      <c r="E648" s="15">
        <f ca="1">_xlfn.XLOOKUP(OFFSET('Survey Data'!D$2,$A648,0),Key!$D$2:$D$6,Key!$E$2:$E$6,-25)</f>
        <v>-25</v>
      </c>
      <c r="F648" s="15">
        <f ca="1">_xlfn.XLOOKUP(OFFSET('Survey Data'!E$2,$A648,0),Key!$D$2:$D$6,Key!$E$2:$E$6,-25)</f>
        <v>-25</v>
      </c>
      <c r="G648" s="15">
        <f ca="1">_xlfn.XLOOKUP(OFFSET('Survey Data'!F$2,$A648,0),Key!$D$2:$D$6,Key!$E$2:$E$6,-25)</f>
        <v>-25</v>
      </c>
      <c r="H648" s="15">
        <f ca="1">_xlfn.XLOOKUP(OFFSET('Survey Data'!G$2,$A648,0),Key!$D$2:$D$6,Key!$E$2:$E$6,-25)</f>
        <v>-25</v>
      </c>
      <c r="I648" s="15">
        <f ca="1">OFFSET('Survey Data'!$H$2,A648,0)</f>
        <v>0</v>
      </c>
      <c r="J648" s="15" t="str">
        <f ca="1">_xlfn.XLOOKUP(OFFSET('Survey Data'!$R$2,A648,0),Key!$G$2:$G$3,Key!$H$2:$H$3,"")</f>
        <v/>
      </c>
      <c r="L648">
        <f t="shared" ca="1" si="80"/>
        <v>-150</v>
      </c>
      <c r="M648">
        <f t="shared" ca="1" si="81"/>
        <v>0</v>
      </c>
      <c r="N648" t="e">
        <f ca="1">VLOOKUP(M648,Key!J$2:K$101,2,FALSE)</f>
        <v>#N/A</v>
      </c>
      <c r="O648" t="e" cm="1">
        <f t="array" ref="O648">_xlfn.IFS(COUNTIF('Survey Data'!J648:P648,"Yes")&gt;1,4,'Survey Data'!P648="Yes",1,'Survey Data'!L648="Yes",2,'Survey Data'!M648="Yes",3,'Survey Data'!J648="Yes",4,'Survey Data'!K648="Yes",4,'Survey Data'!N648="Yes",4)</f>
        <v>#N/A</v>
      </c>
      <c r="P648" t="e">
        <f t="shared" ca="1" si="82"/>
        <v>#N/A</v>
      </c>
      <c r="Q648">
        <f t="shared" ca="1" si="83"/>
        <v>1</v>
      </c>
      <c r="R648" t="b">
        <f t="shared" ca="1" si="84"/>
        <v>1</v>
      </c>
      <c r="S648" t="str">
        <f t="shared" ca="1" si="85"/>
        <v/>
      </c>
      <c r="T648" t="e">
        <f ca="1">_xlfn.XLOOKUP(P648,'Depression Treatment'!A$2:A$33,'Depression Treatment'!I$2:I$33,0)*S648</f>
        <v>#N/A</v>
      </c>
      <c r="U648">
        <f>IF(LEFT('Survey Data'!I648,8)="Employed",1,0)</f>
        <v>0</v>
      </c>
      <c r="V648" s="33" t="e">
        <f ca="1">S648*(U648*(T648*VLOOKUP(N648,'Depression Treatment'!F$38:I$41,3,FALSE)+(1-T648)*VLOOKUP(N648,'Depression Treatment'!F$38:I$41,4,FALSE))+(1-U648)*(T648*VLOOKUP(N648,'Depression Treatment'!F$43:I$46,3,FALSE)+(1-T648)*VLOOKUP(N648,'Depression Treatment'!F$43:I$46,4,FALSE)))</f>
        <v>#VALUE!</v>
      </c>
      <c r="W648" s="33">
        <f t="shared" ca="1" si="86"/>
        <v>0</v>
      </c>
    </row>
    <row r="649" spans="1:23" x14ac:dyDescent="0.3">
      <c r="A649">
        <f t="shared" si="87"/>
        <v>647</v>
      </c>
      <c r="B649" s="15" t="str">
        <f ca="1">_xlfn.XLOOKUP(OFFSET('Survey Data'!$A$2,A649,0),Key!A$2:A$5,Key!B$2:B$5,"")</f>
        <v/>
      </c>
      <c r="C649" s="15">
        <f ca="1">_xlfn.XLOOKUP(OFFSET('Survey Data'!B$2,$A649,0),Key!$D$2:$D$6,Key!$E$2:$E$6,-25)</f>
        <v>-25</v>
      </c>
      <c r="D649" s="15">
        <f ca="1">_xlfn.XLOOKUP(OFFSET('Survey Data'!C$2,$A649,0),Key!$D$2:$D$6,Key!$E$2:$E$6,-25)</f>
        <v>-25</v>
      </c>
      <c r="E649" s="15">
        <f ca="1">_xlfn.XLOOKUP(OFFSET('Survey Data'!D$2,$A649,0),Key!$D$2:$D$6,Key!$E$2:$E$6,-25)</f>
        <v>-25</v>
      </c>
      <c r="F649" s="15">
        <f ca="1">_xlfn.XLOOKUP(OFFSET('Survey Data'!E$2,$A649,0),Key!$D$2:$D$6,Key!$E$2:$E$6,-25)</f>
        <v>-25</v>
      </c>
      <c r="G649" s="15">
        <f ca="1">_xlfn.XLOOKUP(OFFSET('Survey Data'!F$2,$A649,0),Key!$D$2:$D$6,Key!$E$2:$E$6,-25)</f>
        <v>-25</v>
      </c>
      <c r="H649" s="15">
        <f ca="1">_xlfn.XLOOKUP(OFFSET('Survey Data'!G$2,$A649,0),Key!$D$2:$D$6,Key!$E$2:$E$6,-25)</f>
        <v>-25</v>
      </c>
      <c r="I649" s="15">
        <f ca="1">OFFSET('Survey Data'!$H$2,A649,0)</f>
        <v>0</v>
      </c>
      <c r="J649" s="15" t="str">
        <f ca="1">_xlfn.XLOOKUP(OFFSET('Survey Data'!$R$2,A649,0),Key!$G$2:$G$3,Key!$H$2:$H$3,"")</f>
        <v/>
      </c>
      <c r="L649">
        <f t="shared" ca="1" si="80"/>
        <v>-150</v>
      </c>
      <c r="M649">
        <f t="shared" ca="1" si="81"/>
        <v>0</v>
      </c>
      <c r="N649" t="e">
        <f ca="1">VLOOKUP(M649,Key!J$2:K$101,2,FALSE)</f>
        <v>#N/A</v>
      </c>
      <c r="O649" t="e" cm="1">
        <f t="array" ref="O649">_xlfn.IFS(COUNTIF('Survey Data'!J649:P649,"Yes")&gt;1,4,'Survey Data'!P649="Yes",1,'Survey Data'!L649="Yes",2,'Survey Data'!M649="Yes",3,'Survey Data'!J649="Yes",4,'Survey Data'!K649="Yes",4,'Survey Data'!N649="Yes",4)</f>
        <v>#N/A</v>
      </c>
      <c r="P649" t="e">
        <f t="shared" ca="1" si="82"/>
        <v>#N/A</v>
      </c>
      <c r="Q649">
        <f t="shared" ca="1" si="83"/>
        <v>1</v>
      </c>
      <c r="R649" t="b">
        <f t="shared" ca="1" si="84"/>
        <v>1</v>
      </c>
      <c r="S649" t="str">
        <f t="shared" ca="1" si="85"/>
        <v/>
      </c>
      <c r="T649" t="e">
        <f ca="1">_xlfn.XLOOKUP(P649,'Depression Treatment'!A$2:A$33,'Depression Treatment'!I$2:I$33,0)*S649</f>
        <v>#N/A</v>
      </c>
      <c r="U649">
        <f>IF(LEFT('Survey Data'!I649,8)="Employed",1,0)</f>
        <v>0</v>
      </c>
      <c r="V649" s="33" t="e">
        <f ca="1">S649*(U649*(T649*VLOOKUP(N649,'Depression Treatment'!F$38:I$41,3,FALSE)+(1-T649)*VLOOKUP(N649,'Depression Treatment'!F$38:I$41,4,FALSE))+(1-U649)*(T649*VLOOKUP(N649,'Depression Treatment'!F$43:I$46,3,FALSE)+(1-T649)*VLOOKUP(N649,'Depression Treatment'!F$43:I$46,4,FALSE)))</f>
        <v>#VALUE!</v>
      </c>
      <c r="W649" s="33">
        <f t="shared" ca="1" si="86"/>
        <v>0</v>
      </c>
    </row>
    <row r="650" spans="1:23" x14ac:dyDescent="0.3">
      <c r="A650">
        <f t="shared" si="87"/>
        <v>648</v>
      </c>
      <c r="B650" s="15" t="str">
        <f ca="1">_xlfn.XLOOKUP(OFFSET('Survey Data'!$A$2,A650,0),Key!A$2:A$5,Key!B$2:B$5,"")</f>
        <v/>
      </c>
      <c r="C650" s="15">
        <f ca="1">_xlfn.XLOOKUP(OFFSET('Survey Data'!B$2,$A650,0),Key!$D$2:$D$6,Key!$E$2:$E$6,-25)</f>
        <v>-25</v>
      </c>
      <c r="D650" s="15">
        <f ca="1">_xlfn.XLOOKUP(OFFSET('Survey Data'!C$2,$A650,0),Key!$D$2:$D$6,Key!$E$2:$E$6,-25)</f>
        <v>-25</v>
      </c>
      <c r="E650" s="15">
        <f ca="1">_xlfn.XLOOKUP(OFFSET('Survey Data'!D$2,$A650,0),Key!$D$2:$D$6,Key!$E$2:$E$6,-25)</f>
        <v>-25</v>
      </c>
      <c r="F650" s="15">
        <f ca="1">_xlfn.XLOOKUP(OFFSET('Survey Data'!E$2,$A650,0),Key!$D$2:$D$6,Key!$E$2:$E$6,-25)</f>
        <v>-25</v>
      </c>
      <c r="G650" s="15">
        <f ca="1">_xlfn.XLOOKUP(OFFSET('Survey Data'!F$2,$A650,0),Key!$D$2:$D$6,Key!$E$2:$E$6,-25)</f>
        <v>-25</v>
      </c>
      <c r="H650" s="15">
        <f ca="1">_xlfn.XLOOKUP(OFFSET('Survey Data'!G$2,$A650,0),Key!$D$2:$D$6,Key!$E$2:$E$6,-25)</f>
        <v>-25</v>
      </c>
      <c r="I650" s="15">
        <f ca="1">OFFSET('Survey Data'!$H$2,A650,0)</f>
        <v>0</v>
      </c>
      <c r="J650" s="15" t="str">
        <f ca="1">_xlfn.XLOOKUP(OFFSET('Survey Data'!$R$2,A650,0),Key!$G$2:$G$3,Key!$H$2:$H$3,"")</f>
        <v/>
      </c>
      <c r="L650">
        <f t="shared" ca="1" si="80"/>
        <v>-150</v>
      </c>
      <c r="M650">
        <f t="shared" ca="1" si="81"/>
        <v>0</v>
      </c>
      <c r="N650" t="e">
        <f ca="1">VLOOKUP(M650,Key!J$2:K$101,2,FALSE)</f>
        <v>#N/A</v>
      </c>
      <c r="O650" t="e" cm="1">
        <f t="array" ref="O650">_xlfn.IFS(COUNTIF('Survey Data'!J650:P650,"Yes")&gt;1,4,'Survey Data'!P650="Yes",1,'Survey Data'!L650="Yes",2,'Survey Data'!M650="Yes",3,'Survey Data'!J650="Yes",4,'Survey Data'!K650="Yes",4,'Survey Data'!N650="Yes",4)</f>
        <v>#N/A</v>
      </c>
      <c r="P650" t="e">
        <f t="shared" ca="1" si="82"/>
        <v>#N/A</v>
      </c>
      <c r="Q650">
        <f t="shared" ca="1" si="83"/>
        <v>1</v>
      </c>
      <c r="R650" t="b">
        <f t="shared" ca="1" si="84"/>
        <v>1</v>
      </c>
      <c r="S650" t="str">
        <f t="shared" ca="1" si="85"/>
        <v/>
      </c>
      <c r="T650" t="e">
        <f ca="1">_xlfn.XLOOKUP(P650,'Depression Treatment'!A$2:A$33,'Depression Treatment'!I$2:I$33,0)*S650</f>
        <v>#N/A</v>
      </c>
      <c r="U650">
        <f>IF(LEFT('Survey Data'!I650,8)="Employed",1,0)</f>
        <v>0</v>
      </c>
      <c r="V650" s="33" t="e">
        <f ca="1">S650*(U650*(T650*VLOOKUP(N650,'Depression Treatment'!F$38:I$41,3,FALSE)+(1-T650)*VLOOKUP(N650,'Depression Treatment'!F$38:I$41,4,FALSE))+(1-U650)*(T650*VLOOKUP(N650,'Depression Treatment'!F$43:I$46,3,FALSE)+(1-T650)*VLOOKUP(N650,'Depression Treatment'!F$43:I$46,4,FALSE)))</f>
        <v>#VALUE!</v>
      </c>
      <c r="W650" s="33">
        <f t="shared" ca="1" si="86"/>
        <v>0</v>
      </c>
    </row>
    <row r="651" spans="1:23" x14ac:dyDescent="0.3">
      <c r="A651">
        <f t="shared" si="87"/>
        <v>649</v>
      </c>
      <c r="B651" s="15" t="str">
        <f ca="1">_xlfn.XLOOKUP(OFFSET('Survey Data'!$A$2,A651,0),Key!A$2:A$5,Key!B$2:B$5,"")</f>
        <v/>
      </c>
      <c r="C651" s="15">
        <f ca="1">_xlfn.XLOOKUP(OFFSET('Survey Data'!B$2,$A651,0),Key!$D$2:$D$6,Key!$E$2:$E$6,-25)</f>
        <v>-25</v>
      </c>
      <c r="D651" s="15">
        <f ca="1">_xlfn.XLOOKUP(OFFSET('Survey Data'!C$2,$A651,0),Key!$D$2:$D$6,Key!$E$2:$E$6,-25)</f>
        <v>-25</v>
      </c>
      <c r="E651" s="15">
        <f ca="1">_xlfn.XLOOKUP(OFFSET('Survey Data'!D$2,$A651,0),Key!$D$2:$D$6,Key!$E$2:$E$6,-25)</f>
        <v>-25</v>
      </c>
      <c r="F651" s="15">
        <f ca="1">_xlfn.XLOOKUP(OFFSET('Survey Data'!E$2,$A651,0),Key!$D$2:$D$6,Key!$E$2:$E$6,-25)</f>
        <v>-25</v>
      </c>
      <c r="G651" s="15">
        <f ca="1">_xlfn.XLOOKUP(OFFSET('Survey Data'!F$2,$A651,0),Key!$D$2:$D$6,Key!$E$2:$E$6,-25)</f>
        <v>-25</v>
      </c>
      <c r="H651" s="15">
        <f ca="1">_xlfn.XLOOKUP(OFFSET('Survey Data'!G$2,$A651,0),Key!$D$2:$D$6,Key!$E$2:$E$6,-25)</f>
        <v>-25</v>
      </c>
      <c r="I651" s="15">
        <f ca="1">OFFSET('Survey Data'!$H$2,A651,0)</f>
        <v>0</v>
      </c>
      <c r="J651" s="15" t="str">
        <f ca="1">_xlfn.XLOOKUP(OFFSET('Survey Data'!$R$2,A651,0),Key!$G$2:$G$3,Key!$H$2:$H$3,"")</f>
        <v/>
      </c>
      <c r="L651">
        <f t="shared" ca="1" si="80"/>
        <v>-150</v>
      </c>
      <c r="M651">
        <f t="shared" ca="1" si="81"/>
        <v>0</v>
      </c>
      <c r="N651" t="e">
        <f ca="1">VLOOKUP(M651,Key!J$2:K$101,2,FALSE)</f>
        <v>#N/A</v>
      </c>
      <c r="O651" t="e" cm="1">
        <f t="array" ref="O651">_xlfn.IFS(COUNTIF('Survey Data'!J651:P651,"Yes")&gt;1,4,'Survey Data'!P651="Yes",1,'Survey Data'!L651="Yes",2,'Survey Data'!M651="Yes",3,'Survey Data'!J651="Yes",4,'Survey Data'!K651="Yes",4,'Survey Data'!N651="Yes",4)</f>
        <v>#N/A</v>
      </c>
      <c r="P651" t="e">
        <f t="shared" ca="1" si="82"/>
        <v>#N/A</v>
      </c>
      <c r="Q651">
        <f t="shared" ca="1" si="83"/>
        <v>1</v>
      </c>
      <c r="R651" t="b">
        <f t="shared" ca="1" si="84"/>
        <v>1</v>
      </c>
      <c r="S651" t="str">
        <f t="shared" ca="1" si="85"/>
        <v/>
      </c>
      <c r="T651" t="e">
        <f ca="1">_xlfn.XLOOKUP(P651,'Depression Treatment'!A$2:A$33,'Depression Treatment'!I$2:I$33,0)*S651</f>
        <v>#N/A</v>
      </c>
      <c r="U651">
        <f>IF(LEFT('Survey Data'!I651,8)="Employed",1,0)</f>
        <v>0</v>
      </c>
      <c r="V651" s="33" t="e">
        <f ca="1">S651*(U651*(T651*VLOOKUP(N651,'Depression Treatment'!F$38:I$41,3,FALSE)+(1-T651)*VLOOKUP(N651,'Depression Treatment'!F$38:I$41,4,FALSE))+(1-U651)*(T651*VLOOKUP(N651,'Depression Treatment'!F$43:I$46,3,FALSE)+(1-T651)*VLOOKUP(N651,'Depression Treatment'!F$43:I$46,4,FALSE)))</f>
        <v>#VALUE!</v>
      </c>
      <c r="W651" s="33">
        <f t="shared" ca="1" si="86"/>
        <v>0</v>
      </c>
    </row>
    <row r="652" spans="1:23" x14ac:dyDescent="0.3">
      <c r="A652">
        <f t="shared" si="87"/>
        <v>650</v>
      </c>
      <c r="B652" s="15" t="str">
        <f ca="1">_xlfn.XLOOKUP(OFFSET('Survey Data'!$A$2,A652,0),Key!A$2:A$5,Key!B$2:B$5,"")</f>
        <v/>
      </c>
      <c r="C652" s="15">
        <f ca="1">_xlfn.XLOOKUP(OFFSET('Survey Data'!B$2,$A652,0),Key!$D$2:$D$6,Key!$E$2:$E$6,-25)</f>
        <v>-25</v>
      </c>
      <c r="D652" s="15">
        <f ca="1">_xlfn.XLOOKUP(OFFSET('Survey Data'!C$2,$A652,0),Key!$D$2:$D$6,Key!$E$2:$E$6,-25)</f>
        <v>-25</v>
      </c>
      <c r="E652" s="15">
        <f ca="1">_xlfn.XLOOKUP(OFFSET('Survey Data'!D$2,$A652,0),Key!$D$2:$D$6,Key!$E$2:$E$6,-25)</f>
        <v>-25</v>
      </c>
      <c r="F652" s="15">
        <f ca="1">_xlfn.XLOOKUP(OFFSET('Survey Data'!E$2,$A652,0),Key!$D$2:$D$6,Key!$E$2:$E$6,-25)</f>
        <v>-25</v>
      </c>
      <c r="G652" s="15">
        <f ca="1">_xlfn.XLOOKUP(OFFSET('Survey Data'!F$2,$A652,0),Key!$D$2:$D$6,Key!$E$2:$E$6,-25)</f>
        <v>-25</v>
      </c>
      <c r="H652" s="15">
        <f ca="1">_xlfn.XLOOKUP(OFFSET('Survey Data'!G$2,$A652,0),Key!$D$2:$D$6,Key!$E$2:$E$6,-25)</f>
        <v>-25</v>
      </c>
      <c r="I652" s="15">
        <f ca="1">OFFSET('Survey Data'!$H$2,A652,0)</f>
        <v>0</v>
      </c>
      <c r="J652" s="15" t="str">
        <f ca="1">_xlfn.XLOOKUP(OFFSET('Survey Data'!$R$2,A652,0),Key!$G$2:$G$3,Key!$H$2:$H$3,"")</f>
        <v/>
      </c>
      <c r="L652">
        <f t="shared" ca="1" si="80"/>
        <v>-150</v>
      </c>
      <c r="M652">
        <f t="shared" ca="1" si="81"/>
        <v>0</v>
      </c>
      <c r="N652" t="e">
        <f ca="1">VLOOKUP(M652,Key!J$2:K$101,2,FALSE)</f>
        <v>#N/A</v>
      </c>
      <c r="O652" t="e" cm="1">
        <f t="array" ref="O652">_xlfn.IFS(COUNTIF('Survey Data'!J652:P652,"Yes")&gt;1,4,'Survey Data'!P652="Yes",1,'Survey Data'!L652="Yes",2,'Survey Data'!M652="Yes",3,'Survey Data'!J652="Yes",4,'Survey Data'!K652="Yes",4,'Survey Data'!N652="Yes",4)</f>
        <v>#N/A</v>
      </c>
      <c r="P652" t="e">
        <f t="shared" ca="1" si="82"/>
        <v>#N/A</v>
      </c>
      <c r="Q652">
        <f t="shared" ca="1" si="83"/>
        <v>1</v>
      </c>
      <c r="R652" t="b">
        <f t="shared" ca="1" si="84"/>
        <v>1</v>
      </c>
      <c r="S652" t="str">
        <f t="shared" ca="1" si="85"/>
        <v/>
      </c>
      <c r="T652" t="e">
        <f ca="1">_xlfn.XLOOKUP(P652,'Depression Treatment'!A$2:A$33,'Depression Treatment'!I$2:I$33,0)*S652</f>
        <v>#N/A</v>
      </c>
      <c r="U652">
        <f>IF(LEFT('Survey Data'!I652,8)="Employed",1,0)</f>
        <v>0</v>
      </c>
      <c r="V652" s="33" t="e">
        <f ca="1">S652*(U652*(T652*VLOOKUP(N652,'Depression Treatment'!F$38:I$41,3,FALSE)+(1-T652)*VLOOKUP(N652,'Depression Treatment'!F$38:I$41,4,FALSE))+(1-U652)*(T652*VLOOKUP(N652,'Depression Treatment'!F$43:I$46,3,FALSE)+(1-T652)*VLOOKUP(N652,'Depression Treatment'!F$43:I$46,4,FALSE)))</f>
        <v>#VALUE!</v>
      </c>
      <c r="W652" s="33">
        <f t="shared" ca="1" si="86"/>
        <v>0</v>
      </c>
    </row>
    <row r="653" spans="1:23" x14ac:dyDescent="0.3">
      <c r="A653">
        <f t="shared" si="87"/>
        <v>651</v>
      </c>
      <c r="B653" s="15" t="str">
        <f ca="1">_xlfn.XLOOKUP(OFFSET('Survey Data'!$A$2,A653,0),Key!A$2:A$5,Key!B$2:B$5,"")</f>
        <v/>
      </c>
      <c r="C653" s="15">
        <f ca="1">_xlfn.XLOOKUP(OFFSET('Survey Data'!B$2,$A653,0),Key!$D$2:$D$6,Key!$E$2:$E$6,-25)</f>
        <v>-25</v>
      </c>
      <c r="D653" s="15">
        <f ca="1">_xlfn.XLOOKUP(OFFSET('Survey Data'!C$2,$A653,0),Key!$D$2:$D$6,Key!$E$2:$E$6,-25)</f>
        <v>-25</v>
      </c>
      <c r="E653" s="15">
        <f ca="1">_xlfn.XLOOKUP(OFFSET('Survey Data'!D$2,$A653,0),Key!$D$2:$D$6,Key!$E$2:$E$6,-25)</f>
        <v>-25</v>
      </c>
      <c r="F653" s="15">
        <f ca="1">_xlfn.XLOOKUP(OFFSET('Survey Data'!E$2,$A653,0),Key!$D$2:$D$6,Key!$E$2:$E$6,-25)</f>
        <v>-25</v>
      </c>
      <c r="G653" s="15">
        <f ca="1">_xlfn.XLOOKUP(OFFSET('Survey Data'!F$2,$A653,0),Key!$D$2:$D$6,Key!$E$2:$E$6,-25)</f>
        <v>-25</v>
      </c>
      <c r="H653" s="15">
        <f ca="1">_xlfn.XLOOKUP(OFFSET('Survey Data'!G$2,$A653,0),Key!$D$2:$D$6,Key!$E$2:$E$6,-25)</f>
        <v>-25</v>
      </c>
      <c r="I653" s="15">
        <f ca="1">OFFSET('Survey Data'!$H$2,A653,0)</f>
        <v>0</v>
      </c>
      <c r="J653" s="15" t="str">
        <f ca="1">_xlfn.XLOOKUP(OFFSET('Survey Data'!$R$2,A653,0),Key!$G$2:$G$3,Key!$H$2:$H$3,"")</f>
        <v/>
      </c>
      <c r="L653">
        <f t="shared" ca="1" si="80"/>
        <v>-150</v>
      </c>
      <c r="M653">
        <f t="shared" ca="1" si="81"/>
        <v>0</v>
      </c>
      <c r="N653" t="e">
        <f ca="1">VLOOKUP(M653,Key!J$2:K$101,2,FALSE)</f>
        <v>#N/A</v>
      </c>
      <c r="O653" t="e" cm="1">
        <f t="array" ref="O653">_xlfn.IFS(COUNTIF('Survey Data'!J653:P653,"Yes")&gt;1,4,'Survey Data'!P653="Yes",1,'Survey Data'!L653="Yes",2,'Survey Data'!M653="Yes",3,'Survey Data'!J653="Yes",4,'Survey Data'!K653="Yes",4,'Survey Data'!N653="Yes",4)</f>
        <v>#N/A</v>
      </c>
      <c r="P653" t="e">
        <f t="shared" ca="1" si="82"/>
        <v>#N/A</v>
      </c>
      <c r="Q653">
        <f t="shared" ca="1" si="83"/>
        <v>1</v>
      </c>
      <c r="R653" t="b">
        <f t="shared" ca="1" si="84"/>
        <v>1</v>
      </c>
      <c r="S653" t="str">
        <f t="shared" ca="1" si="85"/>
        <v/>
      </c>
      <c r="T653" t="e">
        <f ca="1">_xlfn.XLOOKUP(P653,'Depression Treatment'!A$2:A$33,'Depression Treatment'!I$2:I$33,0)*S653</f>
        <v>#N/A</v>
      </c>
      <c r="U653">
        <f>IF(LEFT('Survey Data'!I653,8)="Employed",1,0)</f>
        <v>0</v>
      </c>
      <c r="V653" s="33" t="e">
        <f ca="1">S653*(U653*(T653*VLOOKUP(N653,'Depression Treatment'!F$38:I$41,3,FALSE)+(1-T653)*VLOOKUP(N653,'Depression Treatment'!F$38:I$41,4,FALSE))+(1-U653)*(T653*VLOOKUP(N653,'Depression Treatment'!F$43:I$46,3,FALSE)+(1-T653)*VLOOKUP(N653,'Depression Treatment'!F$43:I$46,4,FALSE)))</f>
        <v>#VALUE!</v>
      </c>
      <c r="W653" s="33">
        <f t="shared" ca="1" si="86"/>
        <v>0</v>
      </c>
    </row>
    <row r="654" spans="1:23" x14ac:dyDescent="0.3">
      <c r="A654">
        <f t="shared" si="87"/>
        <v>652</v>
      </c>
      <c r="B654" s="15" t="str">
        <f ca="1">_xlfn.XLOOKUP(OFFSET('Survey Data'!$A$2,A654,0),Key!A$2:A$5,Key!B$2:B$5,"")</f>
        <v/>
      </c>
      <c r="C654" s="15">
        <f ca="1">_xlfn.XLOOKUP(OFFSET('Survey Data'!B$2,$A654,0),Key!$D$2:$D$6,Key!$E$2:$E$6,-25)</f>
        <v>-25</v>
      </c>
      <c r="D654" s="15">
        <f ca="1">_xlfn.XLOOKUP(OFFSET('Survey Data'!C$2,$A654,0),Key!$D$2:$D$6,Key!$E$2:$E$6,-25)</f>
        <v>-25</v>
      </c>
      <c r="E654" s="15">
        <f ca="1">_xlfn.XLOOKUP(OFFSET('Survey Data'!D$2,$A654,0),Key!$D$2:$D$6,Key!$E$2:$E$6,-25)</f>
        <v>-25</v>
      </c>
      <c r="F654" s="15">
        <f ca="1">_xlfn.XLOOKUP(OFFSET('Survey Data'!E$2,$A654,0),Key!$D$2:$D$6,Key!$E$2:$E$6,-25)</f>
        <v>-25</v>
      </c>
      <c r="G654" s="15">
        <f ca="1">_xlfn.XLOOKUP(OFFSET('Survey Data'!F$2,$A654,0),Key!$D$2:$D$6,Key!$E$2:$E$6,-25)</f>
        <v>-25</v>
      </c>
      <c r="H654" s="15">
        <f ca="1">_xlfn.XLOOKUP(OFFSET('Survey Data'!G$2,$A654,0),Key!$D$2:$D$6,Key!$E$2:$E$6,-25)</f>
        <v>-25</v>
      </c>
      <c r="I654" s="15">
        <f ca="1">OFFSET('Survey Data'!$H$2,A654,0)</f>
        <v>0</v>
      </c>
      <c r="J654" s="15" t="str">
        <f ca="1">_xlfn.XLOOKUP(OFFSET('Survey Data'!$R$2,A654,0),Key!$G$2:$G$3,Key!$H$2:$H$3,"")</f>
        <v/>
      </c>
      <c r="L654">
        <f t="shared" ca="1" si="80"/>
        <v>-150</v>
      </c>
      <c r="M654">
        <f t="shared" ca="1" si="81"/>
        <v>0</v>
      </c>
      <c r="N654" t="e">
        <f ca="1">VLOOKUP(M654,Key!J$2:K$101,2,FALSE)</f>
        <v>#N/A</v>
      </c>
      <c r="O654" t="e" cm="1">
        <f t="array" ref="O654">_xlfn.IFS(COUNTIF('Survey Data'!J654:P654,"Yes")&gt;1,4,'Survey Data'!P654="Yes",1,'Survey Data'!L654="Yes",2,'Survey Data'!M654="Yes",3,'Survey Data'!J654="Yes",4,'Survey Data'!K654="Yes",4,'Survey Data'!N654="Yes",4)</f>
        <v>#N/A</v>
      </c>
      <c r="P654" t="e">
        <f t="shared" ca="1" si="82"/>
        <v>#N/A</v>
      </c>
      <c r="Q654">
        <f t="shared" ca="1" si="83"/>
        <v>1</v>
      </c>
      <c r="R654" t="b">
        <f t="shared" ca="1" si="84"/>
        <v>1</v>
      </c>
      <c r="S654" t="str">
        <f t="shared" ca="1" si="85"/>
        <v/>
      </c>
      <c r="T654" t="e">
        <f ca="1">_xlfn.XLOOKUP(P654,'Depression Treatment'!A$2:A$33,'Depression Treatment'!I$2:I$33,0)*S654</f>
        <v>#N/A</v>
      </c>
      <c r="U654">
        <f>IF(LEFT('Survey Data'!I654,8)="Employed",1,0)</f>
        <v>0</v>
      </c>
      <c r="V654" s="33" t="e">
        <f ca="1">S654*(U654*(T654*VLOOKUP(N654,'Depression Treatment'!F$38:I$41,3,FALSE)+(1-T654)*VLOOKUP(N654,'Depression Treatment'!F$38:I$41,4,FALSE))+(1-U654)*(T654*VLOOKUP(N654,'Depression Treatment'!F$43:I$46,3,FALSE)+(1-T654)*VLOOKUP(N654,'Depression Treatment'!F$43:I$46,4,FALSE)))</f>
        <v>#VALUE!</v>
      </c>
      <c r="W654" s="33">
        <f t="shared" ca="1" si="86"/>
        <v>0</v>
      </c>
    </row>
    <row r="655" spans="1:23" x14ac:dyDescent="0.3">
      <c r="A655">
        <f t="shared" si="87"/>
        <v>653</v>
      </c>
      <c r="B655" s="15" t="str">
        <f ca="1">_xlfn.XLOOKUP(OFFSET('Survey Data'!$A$2,A655,0),Key!A$2:A$5,Key!B$2:B$5,"")</f>
        <v/>
      </c>
      <c r="C655" s="15">
        <f ca="1">_xlfn.XLOOKUP(OFFSET('Survey Data'!B$2,$A655,0),Key!$D$2:$D$6,Key!$E$2:$E$6,-25)</f>
        <v>-25</v>
      </c>
      <c r="D655" s="15">
        <f ca="1">_xlfn.XLOOKUP(OFFSET('Survey Data'!C$2,$A655,0),Key!$D$2:$D$6,Key!$E$2:$E$6,-25)</f>
        <v>-25</v>
      </c>
      <c r="E655" s="15">
        <f ca="1">_xlfn.XLOOKUP(OFFSET('Survey Data'!D$2,$A655,0),Key!$D$2:$D$6,Key!$E$2:$E$6,-25)</f>
        <v>-25</v>
      </c>
      <c r="F655" s="15">
        <f ca="1">_xlfn.XLOOKUP(OFFSET('Survey Data'!E$2,$A655,0),Key!$D$2:$D$6,Key!$E$2:$E$6,-25)</f>
        <v>-25</v>
      </c>
      <c r="G655" s="15">
        <f ca="1">_xlfn.XLOOKUP(OFFSET('Survey Data'!F$2,$A655,0),Key!$D$2:$D$6,Key!$E$2:$E$6,-25)</f>
        <v>-25</v>
      </c>
      <c r="H655" s="15">
        <f ca="1">_xlfn.XLOOKUP(OFFSET('Survey Data'!G$2,$A655,0),Key!$D$2:$D$6,Key!$E$2:$E$6,-25)</f>
        <v>-25</v>
      </c>
      <c r="I655" s="15">
        <f ca="1">OFFSET('Survey Data'!$H$2,A655,0)</f>
        <v>0</v>
      </c>
      <c r="J655" s="15" t="str">
        <f ca="1">_xlfn.XLOOKUP(OFFSET('Survey Data'!$R$2,A655,0),Key!$G$2:$G$3,Key!$H$2:$H$3,"")</f>
        <v/>
      </c>
      <c r="L655">
        <f t="shared" ca="1" si="80"/>
        <v>-150</v>
      </c>
      <c r="M655">
        <f t="shared" ca="1" si="81"/>
        <v>0</v>
      </c>
      <c r="N655" t="e">
        <f ca="1">VLOOKUP(M655,Key!J$2:K$101,2,FALSE)</f>
        <v>#N/A</v>
      </c>
      <c r="O655" t="e" cm="1">
        <f t="array" ref="O655">_xlfn.IFS(COUNTIF('Survey Data'!J655:P655,"Yes")&gt;1,4,'Survey Data'!P655="Yes",1,'Survey Data'!L655="Yes",2,'Survey Data'!M655="Yes",3,'Survey Data'!J655="Yes",4,'Survey Data'!K655="Yes",4,'Survey Data'!N655="Yes",4)</f>
        <v>#N/A</v>
      </c>
      <c r="P655" t="e">
        <f t="shared" ca="1" si="82"/>
        <v>#N/A</v>
      </c>
      <c r="Q655">
        <f t="shared" ca="1" si="83"/>
        <v>1</v>
      </c>
      <c r="R655" t="b">
        <f t="shared" ca="1" si="84"/>
        <v>1</v>
      </c>
      <c r="S655" t="str">
        <f t="shared" ca="1" si="85"/>
        <v/>
      </c>
      <c r="T655" t="e">
        <f ca="1">_xlfn.XLOOKUP(P655,'Depression Treatment'!A$2:A$33,'Depression Treatment'!I$2:I$33,0)*S655</f>
        <v>#N/A</v>
      </c>
      <c r="U655">
        <f>IF(LEFT('Survey Data'!I655,8)="Employed",1,0)</f>
        <v>0</v>
      </c>
      <c r="V655" s="33" t="e">
        <f ca="1">S655*(U655*(T655*VLOOKUP(N655,'Depression Treatment'!F$38:I$41,3,FALSE)+(1-T655)*VLOOKUP(N655,'Depression Treatment'!F$38:I$41,4,FALSE))+(1-U655)*(T655*VLOOKUP(N655,'Depression Treatment'!F$43:I$46,3,FALSE)+(1-T655)*VLOOKUP(N655,'Depression Treatment'!F$43:I$46,4,FALSE)))</f>
        <v>#VALUE!</v>
      </c>
      <c r="W655" s="33">
        <f t="shared" ca="1" si="86"/>
        <v>0</v>
      </c>
    </row>
    <row r="656" spans="1:23" x14ac:dyDescent="0.3">
      <c r="A656">
        <f t="shared" si="87"/>
        <v>654</v>
      </c>
      <c r="B656" s="15" t="str">
        <f ca="1">_xlfn.XLOOKUP(OFFSET('Survey Data'!$A$2,A656,0),Key!A$2:A$5,Key!B$2:B$5,"")</f>
        <v/>
      </c>
      <c r="C656" s="15">
        <f ca="1">_xlfn.XLOOKUP(OFFSET('Survey Data'!B$2,$A656,0),Key!$D$2:$D$6,Key!$E$2:$E$6,-25)</f>
        <v>-25</v>
      </c>
      <c r="D656" s="15">
        <f ca="1">_xlfn.XLOOKUP(OFFSET('Survey Data'!C$2,$A656,0),Key!$D$2:$D$6,Key!$E$2:$E$6,-25)</f>
        <v>-25</v>
      </c>
      <c r="E656" s="15">
        <f ca="1">_xlfn.XLOOKUP(OFFSET('Survey Data'!D$2,$A656,0),Key!$D$2:$D$6,Key!$E$2:$E$6,-25)</f>
        <v>-25</v>
      </c>
      <c r="F656" s="15">
        <f ca="1">_xlfn.XLOOKUP(OFFSET('Survey Data'!E$2,$A656,0),Key!$D$2:$D$6,Key!$E$2:$E$6,-25)</f>
        <v>-25</v>
      </c>
      <c r="G656" s="15">
        <f ca="1">_xlfn.XLOOKUP(OFFSET('Survey Data'!F$2,$A656,0),Key!$D$2:$D$6,Key!$E$2:$E$6,-25)</f>
        <v>-25</v>
      </c>
      <c r="H656" s="15">
        <f ca="1">_xlfn.XLOOKUP(OFFSET('Survey Data'!G$2,$A656,0),Key!$D$2:$D$6,Key!$E$2:$E$6,-25)</f>
        <v>-25</v>
      </c>
      <c r="I656" s="15">
        <f ca="1">OFFSET('Survey Data'!$H$2,A656,0)</f>
        <v>0</v>
      </c>
      <c r="J656" s="15" t="str">
        <f ca="1">_xlfn.XLOOKUP(OFFSET('Survey Data'!$R$2,A656,0),Key!$G$2:$G$3,Key!$H$2:$H$3,"")</f>
        <v/>
      </c>
      <c r="L656">
        <f t="shared" ca="1" si="80"/>
        <v>-150</v>
      </c>
      <c r="M656">
        <f t="shared" ca="1" si="81"/>
        <v>0</v>
      </c>
      <c r="N656" t="e">
        <f ca="1">VLOOKUP(M656,Key!J$2:K$101,2,FALSE)</f>
        <v>#N/A</v>
      </c>
      <c r="O656" t="e" cm="1">
        <f t="array" ref="O656">_xlfn.IFS(COUNTIF('Survey Data'!J656:P656,"Yes")&gt;1,4,'Survey Data'!P656="Yes",1,'Survey Data'!L656="Yes",2,'Survey Data'!M656="Yes",3,'Survey Data'!J656="Yes",4,'Survey Data'!K656="Yes",4,'Survey Data'!N656="Yes",4)</f>
        <v>#N/A</v>
      </c>
      <c r="P656" t="e">
        <f t="shared" ca="1" si="82"/>
        <v>#N/A</v>
      </c>
      <c r="Q656">
        <f t="shared" ca="1" si="83"/>
        <v>1</v>
      </c>
      <c r="R656" t="b">
        <f t="shared" ca="1" si="84"/>
        <v>1</v>
      </c>
      <c r="S656" t="str">
        <f t="shared" ca="1" si="85"/>
        <v/>
      </c>
      <c r="T656" t="e">
        <f ca="1">_xlfn.XLOOKUP(P656,'Depression Treatment'!A$2:A$33,'Depression Treatment'!I$2:I$33,0)*S656</f>
        <v>#N/A</v>
      </c>
      <c r="U656">
        <f>IF(LEFT('Survey Data'!I656,8)="Employed",1,0)</f>
        <v>0</v>
      </c>
      <c r="V656" s="33" t="e">
        <f ca="1">S656*(U656*(T656*VLOOKUP(N656,'Depression Treatment'!F$38:I$41,3,FALSE)+(1-T656)*VLOOKUP(N656,'Depression Treatment'!F$38:I$41,4,FALSE))+(1-U656)*(T656*VLOOKUP(N656,'Depression Treatment'!F$43:I$46,3,FALSE)+(1-T656)*VLOOKUP(N656,'Depression Treatment'!F$43:I$46,4,FALSE)))</f>
        <v>#VALUE!</v>
      </c>
      <c r="W656" s="33">
        <f t="shared" ca="1" si="86"/>
        <v>0</v>
      </c>
    </row>
    <row r="657" spans="1:23" x14ac:dyDescent="0.3">
      <c r="A657">
        <f t="shared" si="87"/>
        <v>655</v>
      </c>
      <c r="B657" s="15" t="str">
        <f ca="1">_xlfn.XLOOKUP(OFFSET('Survey Data'!$A$2,A657,0),Key!A$2:A$5,Key!B$2:B$5,"")</f>
        <v/>
      </c>
      <c r="C657" s="15">
        <f ca="1">_xlfn.XLOOKUP(OFFSET('Survey Data'!B$2,$A657,0),Key!$D$2:$D$6,Key!$E$2:$E$6,-25)</f>
        <v>-25</v>
      </c>
      <c r="D657" s="15">
        <f ca="1">_xlfn.XLOOKUP(OFFSET('Survey Data'!C$2,$A657,0),Key!$D$2:$D$6,Key!$E$2:$E$6,-25)</f>
        <v>-25</v>
      </c>
      <c r="E657" s="15">
        <f ca="1">_xlfn.XLOOKUP(OFFSET('Survey Data'!D$2,$A657,0),Key!$D$2:$D$6,Key!$E$2:$E$6,-25)</f>
        <v>-25</v>
      </c>
      <c r="F657" s="15">
        <f ca="1">_xlfn.XLOOKUP(OFFSET('Survey Data'!E$2,$A657,0),Key!$D$2:$D$6,Key!$E$2:$E$6,-25)</f>
        <v>-25</v>
      </c>
      <c r="G657" s="15">
        <f ca="1">_xlfn.XLOOKUP(OFFSET('Survey Data'!F$2,$A657,0),Key!$D$2:$D$6,Key!$E$2:$E$6,-25)</f>
        <v>-25</v>
      </c>
      <c r="H657" s="15">
        <f ca="1">_xlfn.XLOOKUP(OFFSET('Survey Data'!G$2,$A657,0),Key!$D$2:$D$6,Key!$E$2:$E$6,-25)</f>
        <v>-25</v>
      </c>
      <c r="I657" s="15">
        <f ca="1">OFFSET('Survey Data'!$H$2,A657,0)</f>
        <v>0</v>
      </c>
      <c r="J657" s="15" t="str">
        <f ca="1">_xlfn.XLOOKUP(OFFSET('Survey Data'!$R$2,A657,0),Key!$G$2:$G$3,Key!$H$2:$H$3,"")</f>
        <v/>
      </c>
      <c r="L657">
        <f t="shared" ca="1" si="80"/>
        <v>-150</v>
      </c>
      <c r="M657">
        <f t="shared" ca="1" si="81"/>
        <v>0</v>
      </c>
      <c r="N657" t="e">
        <f ca="1">VLOOKUP(M657,Key!J$2:K$101,2,FALSE)</f>
        <v>#N/A</v>
      </c>
      <c r="O657" t="e" cm="1">
        <f t="array" ref="O657">_xlfn.IFS(COUNTIF('Survey Data'!J657:P657,"Yes")&gt;1,4,'Survey Data'!P657="Yes",1,'Survey Data'!L657="Yes",2,'Survey Data'!M657="Yes",3,'Survey Data'!J657="Yes",4,'Survey Data'!K657="Yes",4,'Survey Data'!N657="Yes",4)</f>
        <v>#N/A</v>
      </c>
      <c r="P657" t="e">
        <f t="shared" ca="1" si="82"/>
        <v>#N/A</v>
      </c>
      <c r="Q657">
        <f t="shared" ca="1" si="83"/>
        <v>1</v>
      </c>
      <c r="R657" t="b">
        <f t="shared" ca="1" si="84"/>
        <v>1</v>
      </c>
      <c r="S657" t="str">
        <f t="shared" ca="1" si="85"/>
        <v/>
      </c>
      <c r="T657" t="e">
        <f ca="1">_xlfn.XLOOKUP(P657,'Depression Treatment'!A$2:A$33,'Depression Treatment'!I$2:I$33,0)*S657</f>
        <v>#N/A</v>
      </c>
      <c r="U657">
        <f>IF(LEFT('Survey Data'!I657,8)="Employed",1,0)</f>
        <v>0</v>
      </c>
      <c r="V657" s="33" t="e">
        <f ca="1">S657*(U657*(T657*VLOOKUP(N657,'Depression Treatment'!F$38:I$41,3,FALSE)+(1-T657)*VLOOKUP(N657,'Depression Treatment'!F$38:I$41,4,FALSE))+(1-U657)*(T657*VLOOKUP(N657,'Depression Treatment'!F$43:I$46,3,FALSE)+(1-T657)*VLOOKUP(N657,'Depression Treatment'!F$43:I$46,4,FALSE)))</f>
        <v>#VALUE!</v>
      </c>
      <c r="W657" s="33">
        <f t="shared" ca="1" si="86"/>
        <v>0</v>
      </c>
    </row>
    <row r="658" spans="1:23" x14ac:dyDescent="0.3">
      <c r="A658">
        <f t="shared" si="87"/>
        <v>656</v>
      </c>
      <c r="B658" s="15" t="str">
        <f ca="1">_xlfn.XLOOKUP(OFFSET('Survey Data'!$A$2,A658,0),Key!A$2:A$5,Key!B$2:B$5,"")</f>
        <v/>
      </c>
      <c r="C658" s="15">
        <f ca="1">_xlfn.XLOOKUP(OFFSET('Survey Data'!B$2,$A658,0),Key!$D$2:$D$6,Key!$E$2:$E$6,-25)</f>
        <v>-25</v>
      </c>
      <c r="D658" s="15">
        <f ca="1">_xlfn.XLOOKUP(OFFSET('Survey Data'!C$2,$A658,0),Key!$D$2:$D$6,Key!$E$2:$E$6,-25)</f>
        <v>-25</v>
      </c>
      <c r="E658" s="15">
        <f ca="1">_xlfn.XLOOKUP(OFFSET('Survey Data'!D$2,$A658,0),Key!$D$2:$D$6,Key!$E$2:$E$6,-25)</f>
        <v>-25</v>
      </c>
      <c r="F658" s="15">
        <f ca="1">_xlfn.XLOOKUP(OFFSET('Survey Data'!E$2,$A658,0),Key!$D$2:$D$6,Key!$E$2:$E$6,-25)</f>
        <v>-25</v>
      </c>
      <c r="G658" s="15">
        <f ca="1">_xlfn.XLOOKUP(OFFSET('Survey Data'!F$2,$A658,0),Key!$D$2:$D$6,Key!$E$2:$E$6,-25)</f>
        <v>-25</v>
      </c>
      <c r="H658" s="15">
        <f ca="1">_xlfn.XLOOKUP(OFFSET('Survey Data'!G$2,$A658,0),Key!$D$2:$D$6,Key!$E$2:$E$6,-25)</f>
        <v>-25</v>
      </c>
      <c r="I658" s="15">
        <f ca="1">OFFSET('Survey Data'!$H$2,A658,0)</f>
        <v>0</v>
      </c>
      <c r="J658" s="15" t="str">
        <f ca="1">_xlfn.XLOOKUP(OFFSET('Survey Data'!$R$2,A658,0),Key!$G$2:$G$3,Key!$H$2:$H$3,"")</f>
        <v/>
      </c>
      <c r="L658">
        <f t="shared" ca="1" si="80"/>
        <v>-150</v>
      </c>
      <c r="M658">
        <f t="shared" ca="1" si="81"/>
        <v>0</v>
      </c>
      <c r="N658" t="e">
        <f ca="1">VLOOKUP(M658,Key!J$2:K$101,2,FALSE)</f>
        <v>#N/A</v>
      </c>
      <c r="O658" t="e" cm="1">
        <f t="array" ref="O658">_xlfn.IFS(COUNTIF('Survey Data'!J658:P658,"Yes")&gt;1,4,'Survey Data'!P658="Yes",1,'Survey Data'!L658="Yes",2,'Survey Data'!M658="Yes",3,'Survey Data'!J658="Yes",4,'Survey Data'!K658="Yes",4,'Survey Data'!N658="Yes",4)</f>
        <v>#N/A</v>
      </c>
      <c r="P658" t="e">
        <f t="shared" ca="1" si="82"/>
        <v>#N/A</v>
      </c>
      <c r="Q658">
        <f t="shared" ca="1" si="83"/>
        <v>1</v>
      </c>
      <c r="R658" t="b">
        <f t="shared" ca="1" si="84"/>
        <v>1</v>
      </c>
      <c r="S658" t="str">
        <f t="shared" ca="1" si="85"/>
        <v/>
      </c>
      <c r="T658" t="e">
        <f ca="1">_xlfn.XLOOKUP(P658,'Depression Treatment'!A$2:A$33,'Depression Treatment'!I$2:I$33,0)*S658</f>
        <v>#N/A</v>
      </c>
      <c r="U658">
        <f>IF(LEFT('Survey Data'!I658,8)="Employed",1,0)</f>
        <v>0</v>
      </c>
      <c r="V658" s="33" t="e">
        <f ca="1">S658*(U658*(T658*VLOOKUP(N658,'Depression Treatment'!F$38:I$41,3,FALSE)+(1-T658)*VLOOKUP(N658,'Depression Treatment'!F$38:I$41,4,FALSE))+(1-U658)*(T658*VLOOKUP(N658,'Depression Treatment'!F$43:I$46,3,FALSE)+(1-T658)*VLOOKUP(N658,'Depression Treatment'!F$43:I$46,4,FALSE)))</f>
        <v>#VALUE!</v>
      </c>
      <c r="W658" s="33">
        <f t="shared" ca="1" si="86"/>
        <v>0</v>
      </c>
    </row>
    <row r="659" spans="1:23" x14ac:dyDescent="0.3">
      <c r="A659">
        <f t="shared" si="87"/>
        <v>657</v>
      </c>
      <c r="B659" s="15" t="str">
        <f ca="1">_xlfn.XLOOKUP(OFFSET('Survey Data'!$A$2,A659,0),Key!A$2:A$5,Key!B$2:B$5,"")</f>
        <v/>
      </c>
      <c r="C659" s="15">
        <f ca="1">_xlfn.XLOOKUP(OFFSET('Survey Data'!B$2,$A659,0),Key!$D$2:$D$6,Key!$E$2:$E$6,-25)</f>
        <v>-25</v>
      </c>
      <c r="D659" s="15">
        <f ca="1">_xlfn.XLOOKUP(OFFSET('Survey Data'!C$2,$A659,0),Key!$D$2:$D$6,Key!$E$2:$E$6,-25)</f>
        <v>-25</v>
      </c>
      <c r="E659" s="15">
        <f ca="1">_xlfn.XLOOKUP(OFFSET('Survey Data'!D$2,$A659,0),Key!$D$2:$D$6,Key!$E$2:$E$6,-25)</f>
        <v>-25</v>
      </c>
      <c r="F659" s="15">
        <f ca="1">_xlfn.XLOOKUP(OFFSET('Survey Data'!E$2,$A659,0),Key!$D$2:$D$6,Key!$E$2:$E$6,-25)</f>
        <v>-25</v>
      </c>
      <c r="G659" s="15">
        <f ca="1">_xlfn.XLOOKUP(OFFSET('Survey Data'!F$2,$A659,0),Key!$D$2:$D$6,Key!$E$2:$E$6,-25)</f>
        <v>-25</v>
      </c>
      <c r="H659" s="15">
        <f ca="1">_xlfn.XLOOKUP(OFFSET('Survey Data'!G$2,$A659,0),Key!$D$2:$D$6,Key!$E$2:$E$6,-25)</f>
        <v>-25</v>
      </c>
      <c r="I659" s="15">
        <f ca="1">OFFSET('Survey Data'!$H$2,A659,0)</f>
        <v>0</v>
      </c>
      <c r="J659" s="15" t="str">
        <f ca="1">_xlfn.XLOOKUP(OFFSET('Survey Data'!$R$2,A659,0),Key!$G$2:$G$3,Key!$H$2:$H$3,"")</f>
        <v/>
      </c>
      <c r="L659">
        <f t="shared" ca="1" si="80"/>
        <v>-150</v>
      </c>
      <c r="M659">
        <f t="shared" ca="1" si="81"/>
        <v>0</v>
      </c>
      <c r="N659" t="e">
        <f ca="1">VLOOKUP(M659,Key!J$2:K$101,2,FALSE)</f>
        <v>#N/A</v>
      </c>
      <c r="O659" t="e" cm="1">
        <f t="array" ref="O659">_xlfn.IFS(COUNTIF('Survey Data'!J659:P659,"Yes")&gt;1,4,'Survey Data'!P659="Yes",1,'Survey Data'!L659="Yes",2,'Survey Data'!M659="Yes",3,'Survey Data'!J659="Yes",4,'Survey Data'!K659="Yes",4,'Survey Data'!N659="Yes",4)</f>
        <v>#N/A</v>
      </c>
      <c r="P659" t="e">
        <f t="shared" ca="1" si="82"/>
        <v>#N/A</v>
      </c>
      <c r="Q659">
        <f t="shared" ca="1" si="83"/>
        <v>1</v>
      </c>
      <c r="R659" t="b">
        <f t="shared" ca="1" si="84"/>
        <v>1</v>
      </c>
      <c r="S659" t="str">
        <f t="shared" ca="1" si="85"/>
        <v/>
      </c>
      <c r="T659" t="e">
        <f ca="1">_xlfn.XLOOKUP(P659,'Depression Treatment'!A$2:A$33,'Depression Treatment'!I$2:I$33,0)*S659</f>
        <v>#N/A</v>
      </c>
      <c r="U659">
        <f>IF(LEFT('Survey Data'!I659,8)="Employed",1,0)</f>
        <v>0</v>
      </c>
      <c r="V659" s="33" t="e">
        <f ca="1">S659*(U659*(T659*VLOOKUP(N659,'Depression Treatment'!F$38:I$41,3,FALSE)+(1-T659)*VLOOKUP(N659,'Depression Treatment'!F$38:I$41,4,FALSE))+(1-U659)*(T659*VLOOKUP(N659,'Depression Treatment'!F$43:I$46,3,FALSE)+(1-T659)*VLOOKUP(N659,'Depression Treatment'!F$43:I$46,4,FALSE)))</f>
        <v>#VALUE!</v>
      </c>
      <c r="W659" s="33">
        <f t="shared" ca="1" si="86"/>
        <v>0</v>
      </c>
    </row>
    <row r="660" spans="1:23" x14ac:dyDescent="0.3">
      <c r="A660">
        <f t="shared" si="87"/>
        <v>658</v>
      </c>
      <c r="B660" s="15" t="str">
        <f ca="1">_xlfn.XLOOKUP(OFFSET('Survey Data'!$A$2,A660,0),Key!A$2:A$5,Key!B$2:B$5,"")</f>
        <v/>
      </c>
      <c r="C660" s="15">
        <f ca="1">_xlfn.XLOOKUP(OFFSET('Survey Data'!B$2,$A660,0),Key!$D$2:$D$6,Key!$E$2:$E$6,-25)</f>
        <v>-25</v>
      </c>
      <c r="D660" s="15">
        <f ca="1">_xlfn.XLOOKUP(OFFSET('Survey Data'!C$2,$A660,0),Key!$D$2:$D$6,Key!$E$2:$E$6,-25)</f>
        <v>-25</v>
      </c>
      <c r="E660" s="15">
        <f ca="1">_xlfn.XLOOKUP(OFFSET('Survey Data'!D$2,$A660,0),Key!$D$2:$D$6,Key!$E$2:$E$6,-25)</f>
        <v>-25</v>
      </c>
      <c r="F660" s="15">
        <f ca="1">_xlfn.XLOOKUP(OFFSET('Survey Data'!E$2,$A660,0),Key!$D$2:$D$6,Key!$E$2:$E$6,-25)</f>
        <v>-25</v>
      </c>
      <c r="G660" s="15">
        <f ca="1">_xlfn.XLOOKUP(OFFSET('Survey Data'!F$2,$A660,0),Key!$D$2:$D$6,Key!$E$2:$E$6,-25)</f>
        <v>-25</v>
      </c>
      <c r="H660" s="15">
        <f ca="1">_xlfn.XLOOKUP(OFFSET('Survey Data'!G$2,$A660,0),Key!$D$2:$D$6,Key!$E$2:$E$6,-25)</f>
        <v>-25</v>
      </c>
      <c r="I660" s="15">
        <f ca="1">OFFSET('Survey Data'!$H$2,A660,0)</f>
        <v>0</v>
      </c>
      <c r="J660" s="15" t="str">
        <f ca="1">_xlfn.XLOOKUP(OFFSET('Survey Data'!$R$2,A660,0),Key!$G$2:$G$3,Key!$H$2:$H$3,"")</f>
        <v/>
      </c>
      <c r="L660">
        <f t="shared" ca="1" si="80"/>
        <v>-150</v>
      </c>
      <c r="M660">
        <f t="shared" ca="1" si="81"/>
        <v>0</v>
      </c>
      <c r="N660" t="e">
        <f ca="1">VLOOKUP(M660,Key!J$2:K$101,2,FALSE)</f>
        <v>#N/A</v>
      </c>
      <c r="O660" t="e" cm="1">
        <f t="array" ref="O660">_xlfn.IFS(COUNTIF('Survey Data'!J660:P660,"Yes")&gt;1,4,'Survey Data'!P660="Yes",1,'Survey Data'!L660="Yes",2,'Survey Data'!M660="Yes",3,'Survey Data'!J660="Yes",4,'Survey Data'!K660="Yes",4,'Survey Data'!N660="Yes",4)</f>
        <v>#N/A</v>
      </c>
      <c r="P660" t="e">
        <f t="shared" ca="1" si="82"/>
        <v>#N/A</v>
      </c>
      <c r="Q660">
        <f t="shared" ca="1" si="83"/>
        <v>1</v>
      </c>
      <c r="R660" t="b">
        <f t="shared" ca="1" si="84"/>
        <v>1</v>
      </c>
      <c r="S660" t="str">
        <f t="shared" ca="1" si="85"/>
        <v/>
      </c>
      <c r="T660" t="e">
        <f ca="1">_xlfn.XLOOKUP(P660,'Depression Treatment'!A$2:A$33,'Depression Treatment'!I$2:I$33,0)*S660</f>
        <v>#N/A</v>
      </c>
      <c r="U660">
        <f>IF(LEFT('Survey Data'!I660,8)="Employed",1,0)</f>
        <v>0</v>
      </c>
      <c r="V660" s="33" t="e">
        <f ca="1">S660*(U660*(T660*VLOOKUP(N660,'Depression Treatment'!F$38:I$41,3,FALSE)+(1-T660)*VLOOKUP(N660,'Depression Treatment'!F$38:I$41,4,FALSE))+(1-U660)*(T660*VLOOKUP(N660,'Depression Treatment'!F$43:I$46,3,FALSE)+(1-T660)*VLOOKUP(N660,'Depression Treatment'!F$43:I$46,4,FALSE)))</f>
        <v>#VALUE!</v>
      </c>
      <c r="W660" s="33">
        <f t="shared" ca="1" si="86"/>
        <v>0</v>
      </c>
    </row>
    <row r="661" spans="1:23" x14ac:dyDescent="0.3">
      <c r="A661">
        <f t="shared" si="87"/>
        <v>659</v>
      </c>
      <c r="B661" s="15" t="str">
        <f ca="1">_xlfn.XLOOKUP(OFFSET('Survey Data'!$A$2,A661,0),Key!A$2:A$5,Key!B$2:B$5,"")</f>
        <v/>
      </c>
      <c r="C661" s="15">
        <f ca="1">_xlfn.XLOOKUP(OFFSET('Survey Data'!B$2,$A661,0),Key!$D$2:$D$6,Key!$E$2:$E$6,-25)</f>
        <v>-25</v>
      </c>
      <c r="D661" s="15">
        <f ca="1">_xlfn.XLOOKUP(OFFSET('Survey Data'!C$2,$A661,0),Key!$D$2:$D$6,Key!$E$2:$E$6,-25)</f>
        <v>-25</v>
      </c>
      <c r="E661" s="15">
        <f ca="1">_xlfn.XLOOKUP(OFFSET('Survey Data'!D$2,$A661,0),Key!$D$2:$D$6,Key!$E$2:$E$6,-25)</f>
        <v>-25</v>
      </c>
      <c r="F661" s="15">
        <f ca="1">_xlfn.XLOOKUP(OFFSET('Survey Data'!E$2,$A661,0),Key!$D$2:$D$6,Key!$E$2:$E$6,-25)</f>
        <v>-25</v>
      </c>
      <c r="G661" s="15">
        <f ca="1">_xlfn.XLOOKUP(OFFSET('Survey Data'!F$2,$A661,0),Key!$D$2:$D$6,Key!$E$2:$E$6,-25)</f>
        <v>-25</v>
      </c>
      <c r="H661" s="15">
        <f ca="1">_xlfn.XLOOKUP(OFFSET('Survey Data'!G$2,$A661,0),Key!$D$2:$D$6,Key!$E$2:$E$6,-25)</f>
        <v>-25</v>
      </c>
      <c r="I661" s="15">
        <f ca="1">OFFSET('Survey Data'!$H$2,A661,0)</f>
        <v>0</v>
      </c>
      <c r="J661" s="15" t="str">
        <f ca="1">_xlfn.XLOOKUP(OFFSET('Survey Data'!$R$2,A661,0),Key!$G$2:$G$3,Key!$H$2:$H$3,"")</f>
        <v/>
      </c>
      <c r="L661">
        <f t="shared" ca="1" si="80"/>
        <v>-150</v>
      </c>
      <c r="M661">
        <f t="shared" ca="1" si="81"/>
        <v>0</v>
      </c>
      <c r="N661" t="e">
        <f ca="1">VLOOKUP(M661,Key!J$2:K$101,2,FALSE)</f>
        <v>#N/A</v>
      </c>
      <c r="O661" t="e" cm="1">
        <f t="array" ref="O661">_xlfn.IFS(COUNTIF('Survey Data'!J661:P661,"Yes")&gt;1,4,'Survey Data'!P661="Yes",1,'Survey Data'!L661="Yes",2,'Survey Data'!M661="Yes",3,'Survey Data'!J661="Yes",4,'Survey Data'!K661="Yes",4,'Survey Data'!N661="Yes",4)</f>
        <v>#N/A</v>
      </c>
      <c r="P661" t="e">
        <f t="shared" ca="1" si="82"/>
        <v>#N/A</v>
      </c>
      <c r="Q661">
        <f t="shared" ca="1" si="83"/>
        <v>1</v>
      </c>
      <c r="R661" t="b">
        <f t="shared" ca="1" si="84"/>
        <v>1</v>
      </c>
      <c r="S661" t="str">
        <f t="shared" ca="1" si="85"/>
        <v/>
      </c>
      <c r="T661" t="e">
        <f ca="1">_xlfn.XLOOKUP(P661,'Depression Treatment'!A$2:A$33,'Depression Treatment'!I$2:I$33,0)*S661</f>
        <v>#N/A</v>
      </c>
      <c r="U661">
        <f>IF(LEFT('Survey Data'!I661,8)="Employed",1,0)</f>
        <v>0</v>
      </c>
      <c r="V661" s="33" t="e">
        <f ca="1">S661*(U661*(T661*VLOOKUP(N661,'Depression Treatment'!F$38:I$41,3,FALSE)+(1-T661)*VLOOKUP(N661,'Depression Treatment'!F$38:I$41,4,FALSE))+(1-U661)*(T661*VLOOKUP(N661,'Depression Treatment'!F$43:I$46,3,FALSE)+(1-T661)*VLOOKUP(N661,'Depression Treatment'!F$43:I$46,4,FALSE)))</f>
        <v>#VALUE!</v>
      </c>
      <c r="W661" s="33">
        <f t="shared" ca="1" si="86"/>
        <v>0</v>
      </c>
    </row>
    <row r="662" spans="1:23" x14ac:dyDescent="0.3">
      <c r="A662">
        <f t="shared" si="87"/>
        <v>660</v>
      </c>
      <c r="B662" s="15" t="str">
        <f ca="1">_xlfn.XLOOKUP(OFFSET('Survey Data'!$A$2,A662,0),Key!A$2:A$5,Key!B$2:B$5,"")</f>
        <v/>
      </c>
      <c r="C662" s="15">
        <f ca="1">_xlfn.XLOOKUP(OFFSET('Survey Data'!B$2,$A662,0),Key!$D$2:$D$6,Key!$E$2:$E$6,-25)</f>
        <v>-25</v>
      </c>
      <c r="D662" s="15">
        <f ca="1">_xlfn.XLOOKUP(OFFSET('Survey Data'!C$2,$A662,0),Key!$D$2:$D$6,Key!$E$2:$E$6,-25)</f>
        <v>-25</v>
      </c>
      <c r="E662" s="15">
        <f ca="1">_xlfn.XLOOKUP(OFFSET('Survey Data'!D$2,$A662,0),Key!$D$2:$D$6,Key!$E$2:$E$6,-25)</f>
        <v>-25</v>
      </c>
      <c r="F662" s="15">
        <f ca="1">_xlfn.XLOOKUP(OFFSET('Survey Data'!E$2,$A662,0),Key!$D$2:$D$6,Key!$E$2:$E$6,-25)</f>
        <v>-25</v>
      </c>
      <c r="G662" s="15">
        <f ca="1">_xlfn.XLOOKUP(OFFSET('Survey Data'!F$2,$A662,0),Key!$D$2:$D$6,Key!$E$2:$E$6,-25)</f>
        <v>-25</v>
      </c>
      <c r="H662" s="15">
        <f ca="1">_xlfn.XLOOKUP(OFFSET('Survey Data'!G$2,$A662,0),Key!$D$2:$D$6,Key!$E$2:$E$6,-25)</f>
        <v>-25</v>
      </c>
      <c r="I662" s="15">
        <f ca="1">OFFSET('Survey Data'!$H$2,A662,0)</f>
        <v>0</v>
      </c>
      <c r="J662" s="15" t="str">
        <f ca="1">_xlfn.XLOOKUP(OFFSET('Survey Data'!$R$2,A662,0),Key!$G$2:$G$3,Key!$H$2:$H$3,"")</f>
        <v/>
      </c>
      <c r="L662">
        <f t="shared" ca="1" si="80"/>
        <v>-150</v>
      </c>
      <c r="M662">
        <f t="shared" ca="1" si="81"/>
        <v>0</v>
      </c>
      <c r="N662" t="e">
        <f ca="1">VLOOKUP(M662,Key!J$2:K$101,2,FALSE)</f>
        <v>#N/A</v>
      </c>
      <c r="O662" t="e" cm="1">
        <f t="array" ref="O662">_xlfn.IFS(COUNTIF('Survey Data'!J662:P662,"Yes")&gt;1,4,'Survey Data'!P662="Yes",1,'Survey Data'!L662="Yes",2,'Survey Data'!M662="Yes",3,'Survey Data'!J662="Yes",4,'Survey Data'!K662="Yes",4,'Survey Data'!N662="Yes",4)</f>
        <v>#N/A</v>
      </c>
      <c r="P662" t="e">
        <f t="shared" ca="1" si="82"/>
        <v>#N/A</v>
      </c>
      <c r="Q662">
        <f t="shared" ca="1" si="83"/>
        <v>1</v>
      </c>
      <c r="R662" t="b">
        <f t="shared" ca="1" si="84"/>
        <v>1</v>
      </c>
      <c r="S662" t="str">
        <f t="shared" ca="1" si="85"/>
        <v/>
      </c>
      <c r="T662" t="e">
        <f ca="1">_xlfn.XLOOKUP(P662,'Depression Treatment'!A$2:A$33,'Depression Treatment'!I$2:I$33,0)*S662</f>
        <v>#N/A</v>
      </c>
      <c r="U662">
        <f>IF(LEFT('Survey Data'!I662,8)="Employed",1,0)</f>
        <v>0</v>
      </c>
      <c r="V662" s="33" t="e">
        <f ca="1">S662*(U662*(T662*VLOOKUP(N662,'Depression Treatment'!F$38:I$41,3,FALSE)+(1-T662)*VLOOKUP(N662,'Depression Treatment'!F$38:I$41,4,FALSE))+(1-U662)*(T662*VLOOKUP(N662,'Depression Treatment'!F$43:I$46,3,FALSE)+(1-T662)*VLOOKUP(N662,'Depression Treatment'!F$43:I$46,4,FALSE)))</f>
        <v>#VALUE!</v>
      </c>
      <c r="W662" s="33">
        <f t="shared" ca="1" si="86"/>
        <v>0</v>
      </c>
    </row>
    <row r="663" spans="1:23" x14ac:dyDescent="0.3">
      <c r="A663">
        <f t="shared" si="87"/>
        <v>661</v>
      </c>
      <c r="B663" s="15" t="str">
        <f ca="1">_xlfn.XLOOKUP(OFFSET('Survey Data'!$A$2,A663,0),Key!A$2:A$5,Key!B$2:B$5,"")</f>
        <v/>
      </c>
      <c r="C663" s="15">
        <f ca="1">_xlfn.XLOOKUP(OFFSET('Survey Data'!B$2,$A663,0),Key!$D$2:$D$6,Key!$E$2:$E$6,-25)</f>
        <v>-25</v>
      </c>
      <c r="D663" s="15">
        <f ca="1">_xlfn.XLOOKUP(OFFSET('Survey Data'!C$2,$A663,0),Key!$D$2:$D$6,Key!$E$2:$E$6,-25)</f>
        <v>-25</v>
      </c>
      <c r="E663" s="15">
        <f ca="1">_xlfn.XLOOKUP(OFFSET('Survey Data'!D$2,$A663,0),Key!$D$2:$D$6,Key!$E$2:$E$6,-25)</f>
        <v>-25</v>
      </c>
      <c r="F663" s="15">
        <f ca="1">_xlfn.XLOOKUP(OFFSET('Survey Data'!E$2,$A663,0),Key!$D$2:$D$6,Key!$E$2:$E$6,-25)</f>
        <v>-25</v>
      </c>
      <c r="G663" s="15">
        <f ca="1">_xlfn.XLOOKUP(OFFSET('Survey Data'!F$2,$A663,0),Key!$D$2:$D$6,Key!$E$2:$E$6,-25)</f>
        <v>-25</v>
      </c>
      <c r="H663" s="15">
        <f ca="1">_xlfn.XLOOKUP(OFFSET('Survey Data'!G$2,$A663,0),Key!$D$2:$D$6,Key!$E$2:$E$6,-25)</f>
        <v>-25</v>
      </c>
      <c r="I663" s="15">
        <f ca="1">OFFSET('Survey Data'!$H$2,A663,0)</f>
        <v>0</v>
      </c>
      <c r="J663" s="15" t="str">
        <f ca="1">_xlfn.XLOOKUP(OFFSET('Survey Data'!$R$2,A663,0),Key!$G$2:$G$3,Key!$H$2:$H$3,"")</f>
        <v/>
      </c>
      <c r="L663">
        <f t="shared" ca="1" si="80"/>
        <v>-150</v>
      </c>
      <c r="M663">
        <f t="shared" ca="1" si="81"/>
        <v>0</v>
      </c>
      <c r="N663" t="e">
        <f ca="1">VLOOKUP(M663,Key!J$2:K$101,2,FALSE)</f>
        <v>#N/A</v>
      </c>
      <c r="O663" t="e" cm="1">
        <f t="array" ref="O663">_xlfn.IFS(COUNTIF('Survey Data'!J663:P663,"Yes")&gt;1,4,'Survey Data'!P663="Yes",1,'Survey Data'!L663="Yes",2,'Survey Data'!M663="Yes",3,'Survey Data'!J663="Yes",4,'Survey Data'!K663="Yes",4,'Survey Data'!N663="Yes",4)</f>
        <v>#N/A</v>
      </c>
      <c r="P663" t="e">
        <f t="shared" ca="1" si="82"/>
        <v>#N/A</v>
      </c>
      <c r="Q663">
        <f t="shared" ca="1" si="83"/>
        <v>1</v>
      </c>
      <c r="R663" t="b">
        <f t="shared" ca="1" si="84"/>
        <v>1</v>
      </c>
      <c r="S663" t="str">
        <f t="shared" ca="1" si="85"/>
        <v/>
      </c>
      <c r="T663" t="e">
        <f ca="1">_xlfn.XLOOKUP(P663,'Depression Treatment'!A$2:A$33,'Depression Treatment'!I$2:I$33,0)*S663</f>
        <v>#N/A</v>
      </c>
      <c r="U663">
        <f>IF(LEFT('Survey Data'!I663,8)="Employed",1,0)</f>
        <v>0</v>
      </c>
      <c r="V663" s="33" t="e">
        <f ca="1">S663*(U663*(T663*VLOOKUP(N663,'Depression Treatment'!F$38:I$41,3,FALSE)+(1-T663)*VLOOKUP(N663,'Depression Treatment'!F$38:I$41,4,FALSE))+(1-U663)*(T663*VLOOKUP(N663,'Depression Treatment'!F$43:I$46,3,FALSE)+(1-T663)*VLOOKUP(N663,'Depression Treatment'!F$43:I$46,4,FALSE)))</f>
        <v>#VALUE!</v>
      </c>
      <c r="W663" s="33">
        <f t="shared" ca="1" si="86"/>
        <v>0</v>
      </c>
    </row>
    <row r="664" spans="1:23" x14ac:dyDescent="0.3">
      <c r="A664">
        <f t="shared" si="87"/>
        <v>662</v>
      </c>
      <c r="B664" s="15" t="str">
        <f ca="1">_xlfn.XLOOKUP(OFFSET('Survey Data'!$A$2,A664,0),Key!A$2:A$5,Key!B$2:B$5,"")</f>
        <v/>
      </c>
      <c r="C664" s="15">
        <f ca="1">_xlfn.XLOOKUP(OFFSET('Survey Data'!B$2,$A664,0),Key!$D$2:$D$6,Key!$E$2:$E$6,-25)</f>
        <v>-25</v>
      </c>
      <c r="D664" s="15">
        <f ca="1">_xlfn.XLOOKUP(OFFSET('Survey Data'!C$2,$A664,0),Key!$D$2:$D$6,Key!$E$2:$E$6,-25)</f>
        <v>-25</v>
      </c>
      <c r="E664" s="15">
        <f ca="1">_xlfn.XLOOKUP(OFFSET('Survey Data'!D$2,$A664,0),Key!$D$2:$D$6,Key!$E$2:$E$6,-25)</f>
        <v>-25</v>
      </c>
      <c r="F664" s="15">
        <f ca="1">_xlfn.XLOOKUP(OFFSET('Survey Data'!E$2,$A664,0),Key!$D$2:$D$6,Key!$E$2:$E$6,-25)</f>
        <v>-25</v>
      </c>
      <c r="G664" s="15">
        <f ca="1">_xlfn.XLOOKUP(OFFSET('Survey Data'!F$2,$A664,0),Key!$D$2:$D$6,Key!$E$2:$E$6,-25)</f>
        <v>-25</v>
      </c>
      <c r="H664" s="15">
        <f ca="1">_xlfn.XLOOKUP(OFFSET('Survey Data'!G$2,$A664,0),Key!$D$2:$D$6,Key!$E$2:$E$6,-25)</f>
        <v>-25</v>
      </c>
      <c r="I664" s="15">
        <f ca="1">OFFSET('Survey Data'!$H$2,A664,0)</f>
        <v>0</v>
      </c>
      <c r="J664" s="15" t="str">
        <f ca="1">_xlfn.XLOOKUP(OFFSET('Survey Data'!$R$2,A664,0),Key!$G$2:$G$3,Key!$H$2:$H$3,"")</f>
        <v/>
      </c>
      <c r="L664">
        <f t="shared" ca="1" si="80"/>
        <v>-150</v>
      </c>
      <c r="M664">
        <f t="shared" ca="1" si="81"/>
        <v>0</v>
      </c>
      <c r="N664" t="e">
        <f ca="1">VLOOKUP(M664,Key!J$2:K$101,2,FALSE)</f>
        <v>#N/A</v>
      </c>
      <c r="O664" t="e" cm="1">
        <f t="array" ref="O664">_xlfn.IFS(COUNTIF('Survey Data'!J664:P664,"Yes")&gt;1,4,'Survey Data'!P664="Yes",1,'Survey Data'!L664="Yes",2,'Survey Data'!M664="Yes",3,'Survey Data'!J664="Yes",4,'Survey Data'!K664="Yes",4,'Survey Data'!N664="Yes",4)</f>
        <v>#N/A</v>
      </c>
      <c r="P664" t="e">
        <f t="shared" ca="1" si="82"/>
        <v>#N/A</v>
      </c>
      <c r="Q664">
        <f t="shared" ca="1" si="83"/>
        <v>1</v>
      </c>
      <c r="R664" t="b">
        <f t="shared" ca="1" si="84"/>
        <v>1</v>
      </c>
      <c r="S664" t="str">
        <f t="shared" ca="1" si="85"/>
        <v/>
      </c>
      <c r="T664" t="e">
        <f ca="1">_xlfn.XLOOKUP(P664,'Depression Treatment'!A$2:A$33,'Depression Treatment'!I$2:I$33,0)*S664</f>
        <v>#N/A</v>
      </c>
      <c r="U664">
        <f>IF(LEFT('Survey Data'!I664,8)="Employed",1,0)</f>
        <v>0</v>
      </c>
      <c r="V664" s="33" t="e">
        <f ca="1">S664*(U664*(T664*VLOOKUP(N664,'Depression Treatment'!F$38:I$41,3,FALSE)+(1-T664)*VLOOKUP(N664,'Depression Treatment'!F$38:I$41,4,FALSE))+(1-U664)*(T664*VLOOKUP(N664,'Depression Treatment'!F$43:I$46,3,FALSE)+(1-T664)*VLOOKUP(N664,'Depression Treatment'!F$43:I$46,4,FALSE)))</f>
        <v>#VALUE!</v>
      </c>
      <c r="W664" s="33">
        <f t="shared" ca="1" si="86"/>
        <v>0</v>
      </c>
    </row>
    <row r="665" spans="1:23" x14ac:dyDescent="0.3">
      <c r="A665">
        <f t="shared" si="87"/>
        <v>663</v>
      </c>
      <c r="B665" s="15" t="str">
        <f ca="1">_xlfn.XLOOKUP(OFFSET('Survey Data'!$A$2,A665,0),Key!A$2:A$5,Key!B$2:B$5,"")</f>
        <v/>
      </c>
      <c r="C665" s="15">
        <f ca="1">_xlfn.XLOOKUP(OFFSET('Survey Data'!B$2,$A665,0),Key!$D$2:$D$6,Key!$E$2:$E$6,-25)</f>
        <v>-25</v>
      </c>
      <c r="D665" s="15">
        <f ca="1">_xlfn.XLOOKUP(OFFSET('Survey Data'!C$2,$A665,0),Key!$D$2:$D$6,Key!$E$2:$E$6,-25)</f>
        <v>-25</v>
      </c>
      <c r="E665" s="15">
        <f ca="1">_xlfn.XLOOKUP(OFFSET('Survey Data'!D$2,$A665,0),Key!$D$2:$D$6,Key!$E$2:$E$6,-25)</f>
        <v>-25</v>
      </c>
      <c r="F665" s="15">
        <f ca="1">_xlfn.XLOOKUP(OFFSET('Survey Data'!E$2,$A665,0),Key!$D$2:$D$6,Key!$E$2:$E$6,-25)</f>
        <v>-25</v>
      </c>
      <c r="G665" s="15">
        <f ca="1">_xlfn.XLOOKUP(OFFSET('Survey Data'!F$2,$A665,0),Key!$D$2:$D$6,Key!$E$2:$E$6,-25)</f>
        <v>-25</v>
      </c>
      <c r="H665" s="15">
        <f ca="1">_xlfn.XLOOKUP(OFFSET('Survey Data'!G$2,$A665,0),Key!$D$2:$D$6,Key!$E$2:$E$6,-25)</f>
        <v>-25</v>
      </c>
      <c r="I665" s="15">
        <f ca="1">OFFSET('Survey Data'!$H$2,A665,0)</f>
        <v>0</v>
      </c>
      <c r="J665" s="15" t="str">
        <f ca="1">_xlfn.XLOOKUP(OFFSET('Survey Data'!$R$2,A665,0),Key!$G$2:$G$3,Key!$H$2:$H$3,"")</f>
        <v/>
      </c>
      <c r="L665">
        <f t="shared" ca="1" si="80"/>
        <v>-150</v>
      </c>
      <c r="M665">
        <f t="shared" ca="1" si="81"/>
        <v>0</v>
      </c>
      <c r="N665" t="e">
        <f ca="1">VLOOKUP(M665,Key!J$2:K$101,2,FALSE)</f>
        <v>#N/A</v>
      </c>
      <c r="O665" t="e" cm="1">
        <f t="array" ref="O665">_xlfn.IFS(COUNTIF('Survey Data'!J665:P665,"Yes")&gt;1,4,'Survey Data'!P665="Yes",1,'Survey Data'!L665="Yes",2,'Survey Data'!M665="Yes",3,'Survey Data'!J665="Yes",4,'Survey Data'!K665="Yes",4,'Survey Data'!N665="Yes",4)</f>
        <v>#N/A</v>
      </c>
      <c r="P665" t="e">
        <f t="shared" ca="1" si="82"/>
        <v>#N/A</v>
      </c>
      <c r="Q665">
        <f t="shared" ca="1" si="83"/>
        <v>1</v>
      </c>
      <c r="R665" t="b">
        <f t="shared" ca="1" si="84"/>
        <v>1</v>
      </c>
      <c r="S665" t="str">
        <f t="shared" ca="1" si="85"/>
        <v/>
      </c>
      <c r="T665" t="e">
        <f ca="1">_xlfn.XLOOKUP(P665,'Depression Treatment'!A$2:A$33,'Depression Treatment'!I$2:I$33,0)*S665</f>
        <v>#N/A</v>
      </c>
      <c r="U665">
        <f>IF(LEFT('Survey Data'!I665,8)="Employed",1,0)</f>
        <v>0</v>
      </c>
      <c r="V665" s="33" t="e">
        <f ca="1">S665*(U665*(T665*VLOOKUP(N665,'Depression Treatment'!F$38:I$41,3,FALSE)+(1-T665)*VLOOKUP(N665,'Depression Treatment'!F$38:I$41,4,FALSE))+(1-U665)*(T665*VLOOKUP(N665,'Depression Treatment'!F$43:I$46,3,FALSE)+(1-T665)*VLOOKUP(N665,'Depression Treatment'!F$43:I$46,4,FALSE)))</f>
        <v>#VALUE!</v>
      </c>
      <c r="W665" s="33">
        <f t="shared" ca="1" si="86"/>
        <v>0</v>
      </c>
    </row>
    <row r="666" spans="1:23" x14ac:dyDescent="0.3">
      <c r="A666">
        <f t="shared" si="87"/>
        <v>664</v>
      </c>
      <c r="B666" s="15" t="str">
        <f ca="1">_xlfn.XLOOKUP(OFFSET('Survey Data'!$A$2,A666,0),Key!A$2:A$5,Key!B$2:B$5,"")</f>
        <v/>
      </c>
      <c r="C666" s="15">
        <f ca="1">_xlfn.XLOOKUP(OFFSET('Survey Data'!B$2,$A666,0),Key!$D$2:$D$6,Key!$E$2:$E$6,-25)</f>
        <v>-25</v>
      </c>
      <c r="D666" s="15">
        <f ca="1">_xlfn.XLOOKUP(OFFSET('Survey Data'!C$2,$A666,0),Key!$D$2:$D$6,Key!$E$2:$E$6,-25)</f>
        <v>-25</v>
      </c>
      <c r="E666" s="15">
        <f ca="1">_xlfn.XLOOKUP(OFFSET('Survey Data'!D$2,$A666,0),Key!$D$2:$D$6,Key!$E$2:$E$6,-25)</f>
        <v>-25</v>
      </c>
      <c r="F666" s="15">
        <f ca="1">_xlfn.XLOOKUP(OFFSET('Survey Data'!E$2,$A666,0),Key!$D$2:$D$6,Key!$E$2:$E$6,-25)</f>
        <v>-25</v>
      </c>
      <c r="G666" s="15">
        <f ca="1">_xlfn.XLOOKUP(OFFSET('Survey Data'!F$2,$A666,0),Key!$D$2:$D$6,Key!$E$2:$E$6,-25)</f>
        <v>-25</v>
      </c>
      <c r="H666" s="15">
        <f ca="1">_xlfn.XLOOKUP(OFFSET('Survey Data'!G$2,$A666,0),Key!$D$2:$D$6,Key!$E$2:$E$6,-25)</f>
        <v>-25</v>
      </c>
      <c r="I666" s="15">
        <f ca="1">OFFSET('Survey Data'!$H$2,A666,0)</f>
        <v>0</v>
      </c>
      <c r="J666" s="15" t="str">
        <f ca="1">_xlfn.XLOOKUP(OFFSET('Survey Data'!$R$2,A666,0),Key!$G$2:$G$3,Key!$H$2:$H$3,"")</f>
        <v/>
      </c>
      <c r="L666">
        <f t="shared" ca="1" si="80"/>
        <v>-150</v>
      </c>
      <c r="M666">
        <f t="shared" ca="1" si="81"/>
        <v>0</v>
      </c>
      <c r="N666" t="e">
        <f ca="1">VLOOKUP(M666,Key!J$2:K$101,2,FALSE)</f>
        <v>#N/A</v>
      </c>
      <c r="O666" t="e" cm="1">
        <f t="array" ref="O666">_xlfn.IFS(COUNTIF('Survey Data'!J666:P666,"Yes")&gt;1,4,'Survey Data'!P666="Yes",1,'Survey Data'!L666="Yes",2,'Survey Data'!M666="Yes",3,'Survey Data'!J666="Yes",4,'Survey Data'!K666="Yes",4,'Survey Data'!N666="Yes",4)</f>
        <v>#N/A</v>
      </c>
      <c r="P666" t="e">
        <f t="shared" ca="1" si="82"/>
        <v>#N/A</v>
      </c>
      <c r="Q666">
        <f t="shared" ca="1" si="83"/>
        <v>1</v>
      </c>
      <c r="R666" t="b">
        <f t="shared" ca="1" si="84"/>
        <v>1</v>
      </c>
      <c r="S666" t="str">
        <f t="shared" ca="1" si="85"/>
        <v/>
      </c>
      <c r="T666" t="e">
        <f ca="1">_xlfn.XLOOKUP(P666,'Depression Treatment'!A$2:A$33,'Depression Treatment'!I$2:I$33,0)*S666</f>
        <v>#N/A</v>
      </c>
      <c r="U666">
        <f>IF(LEFT('Survey Data'!I666,8)="Employed",1,0)</f>
        <v>0</v>
      </c>
      <c r="V666" s="33" t="e">
        <f ca="1">S666*(U666*(T666*VLOOKUP(N666,'Depression Treatment'!F$38:I$41,3,FALSE)+(1-T666)*VLOOKUP(N666,'Depression Treatment'!F$38:I$41,4,FALSE))+(1-U666)*(T666*VLOOKUP(N666,'Depression Treatment'!F$43:I$46,3,FALSE)+(1-T666)*VLOOKUP(N666,'Depression Treatment'!F$43:I$46,4,FALSE)))</f>
        <v>#VALUE!</v>
      </c>
      <c r="W666" s="33">
        <f t="shared" ca="1" si="86"/>
        <v>0</v>
      </c>
    </row>
    <row r="667" spans="1:23" x14ac:dyDescent="0.3">
      <c r="A667">
        <f t="shared" si="87"/>
        <v>665</v>
      </c>
      <c r="B667" s="15" t="str">
        <f ca="1">_xlfn.XLOOKUP(OFFSET('Survey Data'!$A$2,A667,0),Key!A$2:A$5,Key!B$2:B$5,"")</f>
        <v/>
      </c>
      <c r="C667" s="15">
        <f ca="1">_xlfn.XLOOKUP(OFFSET('Survey Data'!B$2,$A667,0),Key!$D$2:$D$6,Key!$E$2:$E$6,-25)</f>
        <v>-25</v>
      </c>
      <c r="D667" s="15">
        <f ca="1">_xlfn.XLOOKUP(OFFSET('Survey Data'!C$2,$A667,0),Key!$D$2:$D$6,Key!$E$2:$E$6,-25)</f>
        <v>-25</v>
      </c>
      <c r="E667" s="15">
        <f ca="1">_xlfn.XLOOKUP(OFFSET('Survey Data'!D$2,$A667,0),Key!$D$2:$D$6,Key!$E$2:$E$6,-25)</f>
        <v>-25</v>
      </c>
      <c r="F667" s="15">
        <f ca="1">_xlfn.XLOOKUP(OFFSET('Survey Data'!E$2,$A667,0),Key!$D$2:$D$6,Key!$E$2:$E$6,-25)</f>
        <v>-25</v>
      </c>
      <c r="G667" s="15">
        <f ca="1">_xlfn.XLOOKUP(OFFSET('Survey Data'!F$2,$A667,0),Key!$D$2:$D$6,Key!$E$2:$E$6,-25)</f>
        <v>-25</v>
      </c>
      <c r="H667" s="15">
        <f ca="1">_xlfn.XLOOKUP(OFFSET('Survey Data'!G$2,$A667,0),Key!$D$2:$D$6,Key!$E$2:$E$6,-25)</f>
        <v>-25</v>
      </c>
      <c r="I667" s="15">
        <f ca="1">OFFSET('Survey Data'!$H$2,A667,0)</f>
        <v>0</v>
      </c>
      <c r="J667" s="15" t="str">
        <f ca="1">_xlfn.XLOOKUP(OFFSET('Survey Data'!$R$2,A667,0),Key!$G$2:$G$3,Key!$H$2:$H$3,"")</f>
        <v/>
      </c>
      <c r="L667">
        <f t="shared" ca="1" si="80"/>
        <v>-150</v>
      </c>
      <c r="M667">
        <f t="shared" ca="1" si="81"/>
        <v>0</v>
      </c>
      <c r="N667" t="e">
        <f ca="1">VLOOKUP(M667,Key!J$2:K$101,2,FALSE)</f>
        <v>#N/A</v>
      </c>
      <c r="O667" t="e" cm="1">
        <f t="array" ref="O667">_xlfn.IFS(COUNTIF('Survey Data'!J667:P667,"Yes")&gt;1,4,'Survey Data'!P667="Yes",1,'Survey Data'!L667="Yes",2,'Survey Data'!M667="Yes",3,'Survey Data'!J667="Yes",4,'Survey Data'!K667="Yes",4,'Survey Data'!N667="Yes",4)</f>
        <v>#N/A</v>
      </c>
      <c r="P667" t="e">
        <f t="shared" ca="1" si="82"/>
        <v>#N/A</v>
      </c>
      <c r="Q667">
        <f t="shared" ca="1" si="83"/>
        <v>1</v>
      </c>
      <c r="R667" t="b">
        <f t="shared" ca="1" si="84"/>
        <v>1</v>
      </c>
      <c r="S667" t="str">
        <f t="shared" ca="1" si="85"/>
        <v/>
      </c>
      <c r="T667" t="e">
        <f ca="1">_xlfn.XLOOKUP(P667,'Depression Treatment'!A$2:A$33,'Depression Treatment'!I$2:I$33,0)*S667</f>
        <v>#N/A</v>
      </c>
      <c r="U667">
        <f>IF(LEFT('Survey Data'!I667,8)="Employed",1,0)</f>
        <v>0</v>
      </c>
      <c r="V667" s="33" t="e">
        <f ca="1">S667*(U667*(T667*VLOOKUP(N667,'Depression Treatment'!F$38:I$41,3,FALSE)+(1-T667)*VLOOKUP(N667,'Depression Treatment'!F$38:I$41,4,FALSE))+(1-U667)*(T667*VLOOKUP(N667,'Depression Treatment'!F$43:I$46,3,FALSE)+(1-T667)*VLOOKUP(N667,'Depression Treatment'!F$43:I$46,4,FALSE)))</f>
        <v>#VALUE!</v>
      </c>
      <c r="W667" s="33">
        <f t="shared" ca="1" si="86"/>
        <v>0</v>
      </c>
    </row>
    <row r="668" spans="1:23" x14ac:dyDescent="0.3">
      <c r="A668">
        <f t="shared" si="87"/>
        <v>666</v>
      </c>
      <c r="B668" s="15" t="str">
        <f ca="1">_xlfn.XLOOKUP(OFFSET('Survey Data'!$A$2,A668,0),Key!A$2:A$5,Key!B$2:B$5,"")</f>
        <v/>
      </c>
      <c r="C668" s="15">
        <f ca="1">_xlfn.XLOOKUP(OFFSET('Survey Data'!B$2,$A668,0),Key!$D$2:$D$6,Key!$E$2:$E$6,-25)</f>
        <v>-25</v>
      </c>
      <c r="D668" s="15">
        <f ca="1">_xlfn.XLOOKUP(OFFSET('Survey Data'!C$2,$A668,0),Key!$D$2:$D$6,Key!$E$2:$E$6,-25)</f>
        <v>-25</v>
      </c>
      <c r="E668" s="15">
        <f ca="1">_xlfn.XLOOKUP(OFFSET('Survey Data'!D$2,$A668,0),Key!$D$2:$D$6,Key!$E$2:$E$6,-25)</f>
        <v>-25</v>
      </c>
      <c r="F668" s="15">
        <f ca="1">_xlfn.XLOOKUP(OFFSET('Survey Data'!E$2,$A668,0),Key!$D$2:$D$6,Key!$E$2:$E$6,-25)</f>
        <v>-25</v>
      </c>
      <c r="G668" s="15">
        <f ca="1">_xlfn.XLOOKUP(OFFSET('Survey Data'!F$2,$A668,0),Key!$D$2:$D$6,Key!$E$2:$E$6,-25)</f>
        <v>-25</v>
      </c>
      <c r="H668" s="15">
        <f ca="1">_xlfn.XLOOKUP(OFFSET('Survey Data'!G$2,$A668,0),Key!$D$2:$D$6,Key!$E$2:$E$6,-25)</f>
        <v>-25</v>
      </c>
      <c r="I668" s="15">
        <f ca="1">OFFSET('Survey Data'!$H$2,A668,0)</f>
        <v>0</v>
      </c>
      <c r="J668" s="15" t="str">
        <f ca="1">_xlfn.XLOOKUP(OFFSET('Survey Data'!$R$2,A668,0),Key!$G$2:$G$3,Key!$H$2:$H$3,"")</f>
        <v/>
      </c>
      <c r="L668">
        <f t="shared" ca="1" si="80"/>
        <v>-150</v>
      </c>
      <c r="M668">
        <f t="shared" ca="1" si="81"/>
        <v>0</v>
      </c>
      <c r="N668" t="e">
        <f ca="1">VLOOKUP(M668,Key!J$2:K$101,2,FALSE)</f>
        <v>#N/A</v>
      </c>
      <c r="O668" t="e" cm="1">
        <f t="array" ref="O668">_xlfn.IFS(COUNTIF('Survey Data'!J668:P668,"Yes")&gt;1,4,'Survey Data'!P668="Yes",1,'Survey Data'!L668="Yes",2,'Survey Data'!M668="Yes",3,'Survey Data'!J668="Yes",4,'Survey Data'!K668="Yes",4,'Survey Data'!N668="Yes",4)</f>
        <v>#N/A</v>
      </c>
      <c r="P668" t="e">
        <f t="shared" ca="1" si="82"/>
        <v>#N/A</v>
      </c>
      <c r="Q668">
        <f t="shared" ca="1" si="83"/>
        <v>1</v>
      </c>
      <c r="R668" t="b">
        <f t="shared" ca="1" si="84"/>
        <v>1</v>
      </c>
      <c r="S668" t="str">
        <f t="shared" ca="1" si="85"/>
        <v/>
      </c>
      <c r="T668" t="e">
        <f ca="1">_xlfn.XLOOKUP(P668,'Depression Treatment'!A$2:A$33,'Depression Treatment'!I$2:I$33,0)*S668</f>
        <v>#N/A</v>
      </c>
      <c r="U668">
        <f>IF(LEFT('Survey Data'!I668,8)="Employed",1,0)</f>
        <v>0</v>
      </c>
      <c r="V668" s="33" t="e">
        <f ca="1">S668*(U668*(T668*VLOOKUP(N668,'Depression Treatment'!F$38:I$41,3,FALSE)+(1-T668)*VLOOKUP(N668,'Depression Treatment'!F$38:I$41,4,FALSE))+(1-U668)*(T668*VLOOKUP(N668,'Depression Treatment'!F$43:I$46,3,FALSE)+(1-T668)*VLOOKUP(N668,'Depression Treatment'!F$43:I$46,4,FALSE)))</f>
        <v>#VALUE!</v>
      </c>
      <c r="W668" s="33">
        <f t="shared" ca="1" si="86"/>
        <v>0</v>
      </c>
    </row>
    <row r="669" spans="1:23" x14ac:dyDescent="0.3">
      <c r="A669">
        <f t="shared" si="87"/>
        <v>667</v>
      </c>
      <c r="B669" s="15" t="str">
        <f ca="1">_xlfn.XLOOKUP(OFFSET('Survey Data'!$A$2,A669,0),Key!A$2:A$5,Key!B$2:B$5,"")</f>
        <v/>
      </c>
      <c r="C669" s="15">
        <f ca="1">_xlfn.XLOOKUP(OFFSET('Survey Data'!B$2,$A669,0),Key!$D$2:$D$6,Key!$E$2:$E$6,-25)</f>
        <v>-25</v>
      </c>
      <c r="D669" s="15">
        <f ca="1">_xlfn.XLOOKUP(OFFSET('Survey Data'!C$2,$A669,0),Key!$D$2:$D$6,Key!$E$2:$E$6,-25)</f>
        <v>-25</v>
      </c>
      <c r="E669" s="15">
        <f ca="1">_xlfn.XLOOKUP(OFFSET('Survey Data'!D$2,$A669,0),Key!$D$2:$D$6,Key!$E$2:$E$6,-25)</f>
        <v>-25</v>
      </c>
      <c r="F669" s="15">
        <f ca="1">_xlfn.XLOOKUP(OFFSET('Survey Data'!E$2,$A669,0),Key!$D$2:$D$6,Key!$E$2:$E$6,-25)</f>
        <v>-25</v>
      </c>
      <c r="G669" s="15">
        <f ca="1">_xlfn.XLOOKUP(OFFSET('Survey Data'!F$2,$A669,0),Key!$D$2:$D$6,Key!$E$2:$E$6,-25)</f>
        <v>-25</v>
      </c>
      <c r="H669" s="15">
        <f ca="1">_xlfn.XLOOKUP(OFFSET('Survey Data'!G$2,$A669,0),Key!$D$2:$D$6,Key!$E$2:$E$6,-25)</f>
        <v>-25</v>
      </c>
      <c r="I669" s="15">
        <f ca="1">OFFSET('Survey Data'!$H$2,A669,0)</f>
        <v>0</v>
      </c>
      <c r="J669" s="15" t="str">
        <f ca="1">_xlfn.XLOOKUP(OFFSET('Survey Data'!$R$2,A669,0),Key!$G$2:$G$3,Key!$H$2:$H$3,"")</f>
        <v/>
      </c>
      <c r="L669">
        <f t="shared" ca="1" si="80"/>
        <v>-150</v>
      </c>
      <c r="M669">
        <f t="shared" ca="1" si="81"/>
        <v>0</v>
      </c>
      <c r="N669" t="e">
        <f ca="1">VLOOKUP(M669,Key!J$2:K$101,2,FALSE)</f>
        <v>#N/A</v>
      </c>
      <c r="O669" t="e" cm="1">
        <f t="array" ref="O669">_xlfn.IFS(COUNTIF('Survey Data'!J669:P669,"Yes")&gt;1,4,'Survey Data'!P669="Yes",1,'Survey Data'!L669="Yes",2,'Survey Data'!M669="Yes",3,'Survey Data'!J669="Yes",4,'Survey Data'!K669="Yes",4,'Survey Data'!N669="Yes",4)</f>
        <v>#N/A</v>
      </c>
      <c r="P669" t="e">
        <f t="shared" ca="1" si="82"/>
        <v>#N/A</v>
      </c>
      <c r="Q669">
        <f t="shared" ca="1" si="83"/>
        <v>1</v>
      </c>
      <c r="R669" t="b">
        <f t="shared" ca="1" si="84"/>
        <v>1</v>
      </c>
      <c r="S669" t="str">
        <f t="shared" ca="1" si="85"/>
        <v/>
      </c>
      <c r="T669" t="e">
        <f ca="1">_xlfn.XLOOKUP(P669,'Depression Treatment'!A$2:A$33,'Depression Treatment'!I$2:I$33,0)*S669</f>
        <v>#N/A</v>
      </c>
      <c r="U669">
        <f>IF(LEFT('Survey Data'!I669,8)="Employed",1,0)</f>
        <v>0</v>
      </c>
      <c r="V669" s="33" t="e">
        <f ca="1">S669*(U669*(T669*VLOOKUP(N669,'Depression Treatment'!F$38:I$41,3,FALSE)+(1-T669)*VLOOKUP(N669,'Depression Treatment'!F$38:I$41,4,FALSE))+(1-U669)*(T669*VLOOKUP(N669,'Depression Treatment'!F$43:I$46,3,FALSE)+(1-T669)*VLOOKUP(N669,'Depression Treatment'!F$43:I$46,4,FALSE)))</f>
        <v>#VALUE!</v>
      </c>
      <c r="W669" s="33">
        <f t="shared" ca="1" si="86"/>
        <v>0</v>
      </c>
    </row>
    <row r="670" spans="1:23" x14ac:dyDescent="0.3">
      <c r="A670">
        <f t="shared" si="87"/>
        <v>668</v>
      </c>
      <c r="B670" s="15" t="str">
        <f ca="1">_xlfn.XLOOKUP(OFFSET('Survey Data'!$A$2,A670,0),Key!A$2:A$5,Key!B$2:B$5,"")</f>
        <v/>
      </c>
      <c r="C670" s="15">
        <f ca="1">_xlfn.XLOOKUP(OFFSET('Survey Data'!B$2,$A670,0),Key!$D$2:$D$6,Key!$E$2:$E$6,-25)</f>
        <v>-25</v>
      </c>
      <c r="D670" s="15">
        <f ca="1">_xlfn.XLOOKUP(OFFSET('Survey Data'!C$2,$A670,0),Key!$D$2:$D$6,Key!$E$2:$E$6,-25)</f>
        <v>-25</v>
      </c>
      <c r="E670" s="15">
        <f ca="1">_xlfn.XLOOKUP(OFFSET('Survey Data'!D$2,$A670,0),Key!$D$2:$D$6,Key!$E$2:$E$6,-25)</f>
        <v>-25</v>
      </c>
      <c r="F670" s="15">
        <f ca="1">_xlfn.XLOOKUP(OFFSET('Survey Data'!E$2,$A670,0),Key!$D$2:$D$6,Key!$E$2:$E$6,-25)</f>
        <v>-25</v>
      </c>
      <c r="G670" s="15">
        <f ca="1">_xlfn.XLOOKUP(OFFSET('Survey Data'!F$2,$A670,0),Key!$D$2:$D$6,Key!$E$2:$E$6,-25)</f>
        <v>-25</v>
      </c>
      <c r="H670" s="15">
        <f ca="1">_xlfn.XLOOKUP(OFFSET('Survey Data'!G$2,$A670,0),Key!$D$2:$D$6,Key!$E$2:$E$6,-25)</f>
        <v>-25</v>
      </c>
      <c r="I670" s="15">
        <f ca="1">OFFSET('Survey Data'!$H$2,A670,0)</f>
        <v>0</v>
      </c>
      <c r="J670" s="15" t="str">
        <f ca="1">_xlfn.XLOOKUP(OFFSET('Survey Data'!$R$2,A670,0),Key!$G$2:$G$3,Key!$H$2:$H$3,"")</f>
        <v/>
      </c>
      <c r="L670">
        <f t="shared" ca="1" si="80"/>
        <v>-150</v>
      </c>
      <c r="M670">
        <f t="shared" ca="1" si="81"/>
        <v>0</v>
      </c>
      <c r="N670" t="e">
        <f ca="1">VLOOKUP(M670,Key!J$2:K$101,2,FALSE)</f>
        <v>#N/A</v>
      </c>
      <c r="O670" t="e" cm="1">
        <f t="array" ref="O670">_xlfn.IFS(COUNTIF('Survey Data'!J670:P670,"Yes")&gt;1,4,'Survey Data'!P670="Yes",1,'Survey Data'!L670="Yes",2,'Survey Data'!M670="Yes",3,'Survey Data'!J670="Yes",4,'Survey Data'!K670="Yes",4,'Survey Data'!N670="Yes",4)</f>
        <v>#N/A</v>
      </c>
      <c r="P670" t="e">
        <f t="shared" ca="1" si="82"/>
        <v>#N/A</v>
      </c>
      <c r="Q670">
        <f t="shared" ca="1" si="83"/>
        <v>1</v>
      </c>
      <c r="R670" t="b">
        <f t="shared" ca="1" si="84"/>
        <v>1</v>
      </c>
      <c r="S670" t="str">
        <f t="shared" ca="1" si="85"/>
        <v/>
      </c>
      <c r="T670" t="e">
        <f ca="1">_xlfn.XLOOKUP(P670,'Depression Treatment'!A$2:A$33,'Depression Treatment'!I$2:I$33,0)*S670</f>
        <v>#N/A</v>
      </c>
      <c r="U670">
        <f>IF(LEFT('Survey Data'!I670,8)="Employed",1,0)</f>
        <v>0</v>
      </c>
      <c r="V670" s="33" t="e">
        <f ca="1">S670*(U670*(T670*VLOOKUP(N670,'Depression Treatment'!F$38:I$41,3,FALSE)+(1-T670)*VLOOKUP(N670,'Depression Treatment'!F$38:I$41,4,FALSE))+(1-U670)*(T670*VLOOKUP(N670,'Depression Treatment'!F$43:I$46,3,FALSE)+(1-T670)*VLOOKUP(N670,'Depression Treatment'!F$43:I$46,4,FALSE)))</f>
        <v>#VALUE!</v>
      </c>
      <c r="W670" s="33">
        <f t="shared" ca="1" si="86"/>
        <v>0</v>
      </c>
    </row>
    <row r="671" spans="1:23" x14ac:dyDescent="0.3">
      <c r="A671">
        <f t="shared" si="87"/>
        <v>669</v>
      </c>
      <c r="B671" s="15" t="str">
        <f ca="1">_xlfn.XLOOKUP(OFFSET('Survey Data'!$A$2,A671,0),Key!A$2:A$5,Key!B$2:B$5,"")</f>
        <v/>
      </c>
      <c r="C671" s="15">
        <f ca="1">_xlfn.XLOOKUP(OFFSET('Survey Data'!B$2,$A671,0),Key!$D$2:$D$6,Key!$E$2:$E$6,-25)</f>
        <v>-25</v>
      </c>
      <c r="D671" s="15">
        <f ca="1">_xlfn.XLOOKUP(OFFSET('Survey Data'!C$2,$A671,0),Key!$D$2:$D$6,Key!$E$2:$E$6,-25)</f>
        <v>-25</v>
      </c>
      <c r="E671" s="15">
        <f ca="1">_xlfn.XLOOKUP(OFFSET('Survey Data'!D$2,$A671,0),Key!$D$2:$D$6,Key!$E$2:$E$6,-25)</f>
        <v>-25</v>
      </c>
      <c r="F671" s="15">
        <f ca="1">_xlfn.XLOOKUP(OFFSET('Survey Data'!E$2,$A671,0),Key!$D$2:$D$6,Key!$E$2:$E$6,-25)</f>
        <v>-25</v>
      </c>
      <c r="G671" s="15">
        <f ca="1">_xlfn.XLOOKUP(OFFSET('Survey Data'!F$2,$A671,0),Key!$D$2:$D$6,Key!$E$2:$E$6,-25)</f>
        <v>-25</v>
      </c>
      <c r="H671" s="15">
        <f ca="1">_xlfn.XLOOKUP(OFFSET('Survey Data'!G$2,$A671,0),Key!$D$2:$D$6,Key!$E$2:$E$6,-25)</f>
        <v>-25</v>
      </c>
      <c r="I671" s="15">
        <f ca="1">OFFSET('Survey Data'!$H$2,A671,0)</f>
        <v>0</v>
      </c>
      <c r="J671" s="15" t="str">
        <f ca="1">_xlfn.XLOOKUP(OFFSET('Survey Data'!$R$2,A671,0),Key!$G$2:$G$3,Key!$H$2:$H$3,"")</f>
        <v/>
      </c>
      <c r="L671">
        <f t="shared" ca="1" si="80"/>
        <v>-150</v>
      </c>
      <c r="M671">
        <f t="shared" ca="1" si="81"/>
        <v>0</v>
      </c>
      <c r="N671" t="e">
        <f ca="1">VLOOKUP(M671,Key!J$2:K$101,2,FALSE)</f>
        <v>#N/A</v>
      </c>
      <c r="O671" t="e" cm="1">
        <f t="array" ref="O671">_xlfn.IFS(COUNTIF('Survey Data'!J671:P671,"Yes")&gt;1,4,'Survey Data'!P671="Yes",1,'Survey Data'!L671="Yes",2,'Survey Data'!M671="Yes",3,'Survey Data'!J671="Yes",4,'Survey Data'!K671="Yes",4,'Survey Data'!N671="Yes",4)</f>
        <v>#N/A</v>
      </c>
      <c r="P671" t="e">
        <f t="shared" ca="1" si="82"/>
        <v>#N/A</v>
      </c>
      <c r="Q671">
        <f t="shared" ca="1" si="83"/>
        <v>1</v>
      </c>
      <c r="R671" t="b">
        <f t="shared" ca="1" si="84"/>
        <v>1</v>
      </c>
      <c r="S671" t="str">
        <f t="shared" ca="1" si="85"/>
        <v/>
      </c>
      <c r="T671" t="e">
        <f ca="1">_xlfn.XLOOKUP(P671,'Depression Treatment'!A$2:A$33,'Depression Treatment'!I$2:I$33,0)*S671</f>
        <v>#N/A</v>
      </c>
      <c r="U671">
        <f>IF(LEFT('Survey Data'!I671,8)="Employed",1,0)</f>
        <v>0</v>
      </c>
      <c r="V671" s="33" t="e">
        <f ca="1">S671*(U671*(T671*VLOOKUP(N671,'Depression Treatment'!F$38:I$41,3,FALSE)+(1-T671)*VLOOKUP(N671,'Depression Treatment'!F$38:I$41,4,FALSE))+(1-U671)*(T671*VLOOKUP(N671,'Depression Treatment'!F$43:I$46,3,FALSE)+(1-T671)*VLOOKUP(N671,'Depression Treatment'!F$43:I$46,4,FALSE)))</f>
        <v>#VALUE!</v>
      </c>
      <c r="W671" s="33">
        <f t="shared" ca="1" si="86"/>
        <v>0</v>
      </c>
    </row>
    <row r="672" spans="1:23" x14ac:dyDescent="0.3">
      <c r="A672">
        <f t="shared" si="87"/>
        <v>670</v>
      </c>
      <c r="B672" s="15" t="str">
        <f ca="1">_xlfn.XLOOKUP(OFFSET('Survey Data'!$A$2,A672,0),Key!A$2:A$5,Key!B$2:B$5,"")</f>
        <v/>
      </c>
      <c r="C672" s="15">
        <f ca="1">_xlfn.XLOOKUP(OFFSET('Survey Data'!B$2,$A672,0),Key!$D$2:$D$6,Key!$E$2:$E$6,-25)</f>
        <v>-25</v>
      </c>
      <c r="D672" s="15">
        <f ca="1">_xlfn.XLOOKUP(OFFSET('Survey Data'!C$2,$A672,0),Key!$D$2:$D$6,Key!$E$2:$E$6,-25)</f>
        <v>-25</v>
      </c>
      <c r="E672" s="15">
        <f ca="1">_xlfn.XLOOKUP(OFFSET('Survey Data'!D$2,$A672,0),Key!$D$2:$D$6,Key!$E$2:$E$6,-25)</f>
        <v>-25</v>
      </c>
      <c r="F672" s="15">
        <f ca="1">_xlfn.XLOOKUP(OFFSET('Survey Data'!E$2,$A672,0),Key!$D$2:$D$6,Key!$E$2:$E$6,-25)</f>
        <v>-25</v>
      </c>
      <c r="G672" s="15">
        <f ca="1">_xlfn.XLOOKUP(OFFSET('Survey Data'!F$2,$A672,0),Key!$D$2:$D$6,Key!$E$2:$E$6,-25)</f>
        <v>-25</v>
      </c>
      <c r="H672" s="15">
        <f ca="1">_xlfn.XLOOKUP(OFFSET('Survey Data'!G$2,$A672,0),Key!$D$2:$D$6,Key!$E$2:$E$6,-25)</f>
        <v>-25</v>
      </c>
      <c r="I672" s="15">
        <f ca="1">OFFSET('Survey Data'!$H$2,A672,0)</f>
        <v>0</v>
      </c>
      <c r="J672" s="15" t="str">
        <f ca="1">_xlfn.XLOOKUP(OFFSET('Survey Data'!$R$2,A672,0),Key!$G$2:$G$3,Key!$H$2:$H$3,"")</f>
        <v/>
      </c>
      <c r="L672">
        <f t="shared" ca="1" si="80"/>
        <v>-150</v>
      </c>
      <c r="M672">
        <f t="shared" ca="1" si="81"/>
        <v>0</v>
      </c>
      <c r="N672" t="e">
        <f ca="1">VLOOKUP(M672,Key!J$2:K$101,2,FALSE)</f>
        <v>#N/A</v>
      </c>
      <c r="O672" t="e" cm="1">
        <f t="array" ref="O672">_xlfn.IFS(COUNTIF('Survey Data'!J672:P672,"Yes")&gt;1,4,'Survey Data'!P672="Yes",1,'Survey Data'!L672="Yes",2,'Survey Data'!M672="Yes",3,'Survey Data'!J672="Yes",4,'Survey Data'!K672="Yes",4,'Survey Data'!N672="Yes",4)</f>
        <v>#N/A</v>
      </c>
      <c r="P672" t="e">
        <f t="shared" ca="1" si="82"/>
        <v>#N/A</v>
      </c>
      <c r="Q672">
        <f t="shared" ca="1" si="83"/>
        <v>1</v>
      </c>
      <c r="R672" t="b">
        <f t="shared" ca="1" si="84"/>
        <v>1</v>
      </c>
      <c r="S672" t="str">
        <f t="shared" ca="1" si="85"/>
        <v/>
      </c>
      <c r="T672" t="e">
        <f ca="1">_xlfn.XLOOKUP(P672,'Depression Treatment'!A$2:A$33,'Depression Treatment'!I$2:I$33,0)*S672</f>
        <v>#N/A</v>
      </c>
      <c r="U672">
        <f>IF(LEFT('Survey Data'!I672,8)="Employed",1,0)</f>
        <v>0</v>
      </c>
      <c r="V672" s="33" t="e">
        <f ca="1">S672*(U672*(T672*VLOOKUP(N672,'Depression Treatment'!F$38:I$41,3,FALSE)+(1-T672)*VLOOKUP(N672,'Depression Treatment'!F$38:I$41,4,FALSE))+(1-U672)*(T672*VLOOKUP(N672,'Depression Treatment'!F$43:I$46,3,FALSE)+(1-T672)*VLOOKUP(N672,'Depression Treatment'!F$43:I$46,4,FALSE)))</f>
        <v>#VALUE!</v>
      </c>
      <c r="W672" s="33">
        <f t="shared" ca="1" si="86"/>
        <v>0</v>
      </c>
    </row>
    <row r="673" spans="1:23" x14ac:dyDescent="0.3">
      <c r="A673">
        <f t="shared" si="87"/>
        <v>671</v>
      </c>
      <c r="B673" s="15" t="str">
        <f ca="1">_xlfn.XLOOKUP(OFFSET('Survey Data'!$A$2,A673,0),Key!A$2:A$5,Key!B$2:B$5,"")</f>
        <v/>
      </c>
      <c r="C673" s="15">
        <f ca="1">_xlfn.XLOOKUP(OFFSET('Survey Data'!B$2,$A673,0),Key!$D$2:$D$6,Key!$E$2:$E$6,-25)</f>
        <v>-25</v>
      </c>
      <c r="D673" s="15">
        <f ca="1">_xlfn.XLOOKUP(OFFSET('Survey Data'!C$2,$A673,0),Key!$D$2:$D$6,Key!$E$2:$E$6,-25)</f>
        <v>-25</v>
      </c>
      <c r="E673" s="15">
        <f ca="1">_xlfn.XLOOKUP(OFFSET('Survey Data'!D$2,$A673,0),Key!$D$2:$D$6,Key!$E$2:$E$6,-25)</f>
        <v>-25</v>
      </c>
      <c r="F673" s="15">
        <f ca="1">_xlfn.XLOOKUP(OFFSET('Survey Data'!E$2,$A673,0),Key!$D$2:$D$6,Key!$E$2:$E$6,-25)</f>
        <v>-25</v>
      </c>
      <c r="G673" s="15">
        <f ca="1">_xlfn.XLOOKUP(OFFSET('Survey Data'!F$2,$A673,0),Key!$D$2:$D$6,Key!$E$2:$E$6,-25)</f>
        <v>-25</v>
      </c>
      <c r="H673" s="15">
        <f ca="1">_xlfn.XLOOKUP(OFFSET('Survey Data'!G$2,$A673,0),Key!$D$2:$D$6,Key!$E$2:$E$6,-25)</f>
        <v>-25</v>
      </c>
      <c r="I673" s="15">
        <f ca="1">OFFSET('Survey Data'!$H$2,A673,0)</f>
        <v>0</v>
      </c>
      <c r="J673" s="15" t="str">
        <f ca="1">_xlfn.XLOOKUP(OFFSET('Survey Data'!$R$2,A673,0),Key!$G$2:$G$3,Key!$H$2:$H$3,"")</f>
        <v/>
      </c>
      <c r="L673">
        <f t="shared" ca="1" si="80"/>
        <v>-150</v>
      </c>
      <c r="M673">
        <f t="shared" ca="1" si="81"/>
        <v>0</v>
      </c>
      <c r="N673" t="e">
        <f ca="1">VLOOKUP(M673,Key!J$2:K$101,2,FALSE)</f>
        <v>#N/A</v>
      </c>
      <c r="O673" t="e" cm="1">
        <f t="array" ref="O673">_xlfn.IFS(COUNTIF('Survey Data'!J673:P673,"Yes")&gt;1,4,'Survey Data'!P673="Yes",1,'Survey Data'!L673="Yes",2,'Survey Data'!M673="Yes",3,'Survey Data'!J673="Yes",4,'Survey Data'!K673="Yes",4,'Survey Data'!N673="Yes",4)</f>
        <v>#N/A</v>
      </c>
      <c r="P673" t="e">
        <f t="shared" ca="1" si="82"/>
        <v>#N/A</v>
      </c>
      <c r="Q673">
        <f t="shared" ca="1" si="83"/>
        <v>1</v>
      </c>
      <c r="R673" t="b">
        <f t="shared" ca="1" si="84"/>
        <v>1</v>
      </c>
      <c r="S673" t="str">
        <f t="shared" ca="1" si="85"/>
        <v/>
      </c>
      <c r="T673" t="e">
        <f ca="1">_xlfn.XLOOKUP(P673,'Depression Treatment'!A$2:A$33,'Depression Treatment'!I$2:I$33,0)*S673</f>
        <v>#N/A</v>
      </c>
      <c r="U673">
        <f>IF(LEFT('Survey Data'!I673,8)="Employed",1,0)</f>
        <v>0</v>
      </c>
      <c r="V673" s="33" t="e">
        <f ca="1">S673*(U673*(T673*VLOOKUP(N673,'Depression Treatment'!F$38:I$41,3,FALSE)+(1-T673)*VLOOKUP(N673,'Depression Treatment'!F$38:I$41,4,FALSE))+(1-U673)*(T673*VLOOKUP(N673,'Depression Treatment'!F$43:I$46,3,FALSE)+(1-T673)*VLOOKUP(N673,'Depression Treatment'!F$43:I$46,4,FALSE)))</f>
        <v>#VALUE!</v>
      </c>
      <c r="W673" s="33">
        <f t="shared" ca="1" si="86"/>
        <v>0</v>
      </c>
    </row>
    <row r="674" spans="1:23" x14ac:dyDescent="0.3">
      <c r="A674">
        <f t="shared" si="87"/>
        <v>672</v>
      </c>
      <c r="B674" s="15" t="str">
        <f ca="1">_xlfn.XLOOKUP(OFFSET('Survey Data'!$A$2,A674,0),Key!A$2:A$5,Key!B$2:B$5,"")</f>
        <v/>
      </c>
      <c r="C674" s="15">
        <f ca="1">_xlfn.XLOOKUP(OFFSET('Survey Data'!B$2,$A674,0),Key!$D$2:$D$6,Key!$E$2:$E$6,-25)</f>
        <v>-25</v>
      </c>
      <c r="D674" s="15">
        <f ca="1">_xlfn.XLOOKUP(OFFSET('Survey Data'!C$2,$A674,0),Key!$D$2:$D$6,Key!$E$2:$E$6,-25)</f>
        <v>-25</v>
      </c>
      <c r="E674" s="15">
        <f ca="1">_xlfn.XLOOKUP(OFFSET('Survey Data'!D$2,$A674,0),Key!$D$2:$D$6,Key!$E$2:$E$6,-25)</f>
        <v>-25</v>
      </c>
      <c r="F674" s="15">
        <f ca="1">_xlfn.XLOOKUP(OFFSET('Survey Data'!E$2,$A674,0),Key!$D$2:$D$6,Key!$E$2:$E$6,-25)</f>
        <v>-25</v>
      </c>
      <c r="G674" s="15">
        <f ca="1">_xlfn.XLOOKUP(OFFSET('Survey Data'!F$2,$A674,0),Key!$D$2:$D$6,Key!$E$2:$E$6,-25)</f>
        <v>-25</v>
      </c>
      <c r="H674" s="15">
        <f ca="1">_xlfn.XLOOKUP(OFFSET('Survey Data'!G$2,$A674,0),Key!$D$2:$D$6,Key!$E$2:$E$6,-25)</f>
        <v>-25</v>
      </c>
      <c r="I674" s="15">
        <f ca="1">OFFSET('Survey Data'!$H$2,A674,0)</f>
        <v>0</v>
      </c>
      <c r="J674" s="15" t="str">
        <f ca="1">_xlfn.XLOOKUP(OFFSET('Survey Data'!$R$2,A674,0),Key!$G$2:$G$3,Key!$H$2:$H$3,"")</f>
        <v/>
      </c>
      <c r="L674">
        <f t="shared" ca="1" si="80"/>
        <v>-150</v>
      </c>
      <c r="M674">
        <f t="shared" ca="1" si="81"/>
        <v>0</v>
      </c>
      <c r="N674" t="e">
        <f ca="1">VLOOKUP(M674,Key!J$2:K$101,2,FALSE)</f>
        <v>#N/A</v>
      </c>
      <c r="O674" t="e" cm="1">
        <f t="array" ref="O674">_xlfn.IFS(COUNTIF('Survey Data'!J674:P674,"Yes")&gt;1,4,'Survey Data'!P674="Yes",1,'Survey Data'!L674="Yes",2,'Survey Data'!M674="Yes",3,'Survey Data'!J674="Yes",4,'Survey Data'!K674="Yes",4,'Survey Data'!N674="Yes",4)</f>
        <v>#N/A</v>
      </c>
      <c r="P674" t="e">
        <f t="shared" ca="1" si="82"/>
        <v>#N/A</v>
      </c>
      <c r="Q674">
        <f t="shared" ca="1" si="83"/>
        <v>1</v>
      </c>
      <c r="R674" t="b">
        <f t="shared" ca="1" si="84"/>
        <v>1</v>
      </c>
      <c r="S674" t="str">
        <f t="shared" ca="1" si="85"/>
        <v/>
      </c>
      <c r="T674" t="e">
        <f ca="1">_xlfn.XLOOKUP(P674,'Depression Treatment'!A$2:A$33,'Depression Treatment'!I$2:I$33,0)*S674</f>
        <v>#N/A</v>
      </c>
      <c r="U674">
        <f>IF(LEFT('Survey Data'!I674,8)="Employed",1,0)</f>
        <v>0</v>
      </c>
      <c r="V674" s="33" t="e">
        <f ca="1">S674*(U674*(T674*VLOOKUP(N674,'Depression Treatment'!F$38:I$41,3,FALSE)+(1-T674)*VLOOKUP(N674,'Depression Treatment'!F$38:I$41,4,FALSE))+(1-U674)*(T674*VLOOKUP(N674,'Depression Treatment'!F$43:I$46,3,FALSE)+(1-T674)*VLOOKUP(N674,'Depression Treatment'!F$43:I$46,4,FALSE)))</f>
        <v>#VALUE!</v>
      </c>
      <c r="W674" s="33">
        <f t="shared" ca="1" si="86"/>
        <v>0</v>
      </c>
    </row>
    <row r="675" spans="1:23" x14ac:dyDescent="0.3">
      <c r="A675">
        <f t="shared" si="87"/>
        <v>673</v>
      </c>
      <c r="B675" s="15" t="str">
        <f ca="1">_xlfn.XLOOKUP(OFFSET('Survey Data'!$A$2,A675,0),Key!A$2:A$5,Key!B$2:B$5,"")</f>
        <v/>
      </c>
      <c r="C675" s="15">
        <f ca="1">_xlfn.XLOOKUP(OFFSET('Survey Data'!B$2,$A675,0),Key!$D$2:$D$6,Key!$E$2:$E$6,-25)</f>
        <v>-25</v>
      </c>
      <c r="D675" s="15">
        <f ca="1">_xlfn.XLOOKUP(OFFSET('Survey Data'!C$2,$A675,0),Key!$D$2:$D$6,Key!$E$2:$E$6,-25)</f>
        <v>-25</v>
      </c>
      <c r="E675" s="15">
        <f ca="1">_xlfn.XLOOKUP(OFFSET('Survey Data'!D$2,$A675,0),Key!$D$2:$D$6,Key!$E$2:$E$6,-25)</f>
        <v>-25</v>
      </c>
      <c r="F675" s="15">
        <f ca="1">_xlfn.XLOOKUP(OFFSET('Survey Data'!E$2,$A675,0),Key!$D$2:$D$6,Key!$E$2:$E$6,-25)</f>
        <v>-25</v>
      </c>
      <c r="G675" s="15">
        <f ca="1">_xlfn.XLOOKUP(OFFSET('Survey Data'!F$2,$A675,0),Key!$D$2:$D$6,Key!$E$2:$E$6,-25)</f>
        <v>-25</v>
      </c>
      <c r="H675" s="15">
        <f ca="1">_xlfn.XLOOKUP(OFFSET('Survey Data'!G$2,$A675,0),Key!$D$2:$D$6,Key!$E$2:$E$6,-25)</f>
        <v>-25</v>
      </c>
      <c r="I675" s="15">
        <f ca="1">OFFSET('Survey Data'!$H$2,A675,0)</f>
        <v>0</v>
      </c>
      <c r="J675" s="15" t="str">
        <f ca="1">_xlfn.XLOOKUP(OFFSET('Survey Data'!$R$2,A675,0),Key!$G$2:$G$3,Key!$H$2:$H$3,"")</f>
        <v/>
      </c>
      <c r="L675">
        <f t="shared" ca="1" si="80"/>
        <v>-150</v>
      </c>
      <c r="M675">
        <f t="shared" ca="1" si="81"/>
        <v>0</v>
      </c>
      <c r="N675" t="e">
        <f ca="1">VLOOKUP(M675,Key!J$2:K$101,2,FALSE)</f>
        <v>#N/A</v>
      </c>
      <c r="O675" t="e" cm="1">
        <f t="array" ref="O675">_xlfn.IFS(COUNTIF('Survey Data'!J675:P675,"Yes")&gt;1,4,'Survey Data'!P675="Yes",1,'Survey Data'!L675="Yes",2,'Survey Data'!M675="Yes",3,'Survey Data'!J675="Yes",4,'Survey Data'!K675="Yes",4,'Survey Data'!N675="Yes",4)</f>
        <v>#N/A</v>
      </c>
      <c r="P675" t="e">
        <f t="shared" ca="1" si="82"/>
        <v>#N/A</v>
      </c>
      <c r="Q675">
        <f t="shared" ca="1" si="83"/>
        <v>1</v>
      </c>
      <c r="R675" t="b">
        <f t="shared" ca="1" si="84"/>
        <v>1</v>
      </c>
      <c r="S675" t="str">
        <f t="shared" ca="1" si="85"/>
        <v/>
      </c>
      <c r="T675" t="e">
        <f ca="1">_xlfn.XLOOKUP(P675,'Depression Treatment'!A$2:A$33,'Depression Treatment'!I$2:I$33,0)*S675</f>
        <v>#N/A</v>
      </c>
      <c r="U675">
        <f>IF(LEFT('Survey Data'!I675,8)="Employed",1,0)</f>
        <v>0</v>
      </c>
      <c r="V675" s="33" t="e">
        <f ca="1">S675*(U675*(T675*VLOOKUP(N675,'Depression Treatment'!F$38:I$41,3,FALSE)+(1-T675)*VLOOKUP(N675,'Depression Treatment'!F$38:I$41,4,FALSE))+(1-U675)*(T675*VLOOKUP(N675,'Depression Treatment'!F$43:I$46,3,FALSE)+(1-T675)*VLOOKUP(N675,'Depression Treatment'!F$43:I$46,4,FALSE)))</f>
        <v>#VALUE!</v>
      </c>
      <c r="W675" s="33">
        <f t="shared" ca="1" si="86"/>
        <v>0</v>
      </c>
    </row>
    <row r="676" spans="1:23" x14ac:dyDescent="0.3">
      <c r="A676">
        <f t="shared" si="87"/>
        <v>674</v>
      </c>
      <c r="B676" s="15" t="str">
        <f ca="1">_xlfn.XLOOKUP(OFFSET('Survey Data'!$A$2,A676,0),Key!A$2:A$5,Key!B$2:B$5,"")</f>
        <v/>
      </c>
      <c r="C676" s="15">
        <f ca="1">_xlfn.XLOOKUP(OFFSET('Survey Data'!B$2,$A676,0),Key!$D$2:$D$6,Key!$E$2:$E$6,-25)</f>
        <v>-25</v>
      </c>
      <c r="D676" s="15">
        <f ca="1">_xlfn.XLOOKUP(OFFSET('Survey Data'!C$2,$A676,0),Key!$D$2:$D$6,Key!$E$2:$E$6,-25)</f>
        <v>-25</v>
      </c>
      <c r="E676" s="15">
        <f ca="1">_xlfn.XLOOKUP(OFFSET('Survey Data'!D$2,$A676,0),Key!$D$2:$D$6,Key!$E$2:$E$6,-25)</f>
        <v>-25</v>
      </c>
      <c r="F676" s="15">
        <f ca="1">_xlfn.XLOOKUP(OFFSET('Survey Data'!E$2,$A676,0),Key!$D$2:$D$6,Key!$E$2:$E$6,-25)</f>
        <v>-25</v>
      </c>
      <c r="G676" s="15">
        <f ca="1">_xlfn.XLOOKUP(OFFSET('Survey Data'!F$2,$A676,0),Key!$D$2:$D$6,Key!$E$2:$E$6,-25)</f>
        <v>-25</v>
      </c>
      <c r="H676" s="15">
        <f ca="1">_xlfn.XLOOKUP(OFFSET('Survey Data'!G$2,$A676,0),Key!$D$2:$D$6,Key!$E$2:$E$6,-25)</f>
        <v>-25</v>
      </c>
      <c r="I676" s="15">
        <f ca="1">OFFSET('Survey Data'!$H$2,A676,0)</f>
        <v>0</v>
      </c>
      <c r="J676" s="15" t="str">
        <f ca="1">_xlfn.XLOOKUP(OFFSET('Survey Data'!$R$2,A676,0),Key!$G$2:$G$3,Key!$H$2:$H$3,"")</f>
        <v/>
      </c>
      <c r="L676">
        <f t="shared" ca="1" si="80"/>
        <v>-150</v>
      </c>
      <c r="M676">
        <f t="shared" ca="1" si="81"/>
        <v>0</v>
      </c>
      <c r="N676" t="e">
        <f ca="1">VLOOKUP(M676,Key!J$2:K$101,2,FALSE)</f>
        <v>#N/A</v>
      </c>
      <c r="O676" t="e" cm="1">
        <f t="array" ref="O676">_xlfn.IFS(COUNTIF('Survey Data'!J676:P676,"Yes")&gt;1,4,'Survey Data'!P676="Yes",1,'Survey Data'!L676="Yes",2,'Survey Data'!M676="Yes",3,'Survey Data'!J676="Yes",4,'Survey Data'!K676="Yes",4,'Survey Data'!N676="Yes",4)</f>
        <v>#N/A</v>
      </c>
      <c r="P676" t="e">
        <f t="shared" ca="1" si="82"/>
        <v>#N/A</v>
      </c>
      <c r="Q676">
        <f t="shared" ca="1" si="83"/>
        <v>1</v>
      </c>
      <c r="R676" t="b">
        <f t="shared" ca="1" si="84"/>
        <v>1</v>
      </c>
      <c r="S676" t="str">
        <f t="shared" ca="1" si="85"/>
        <v/>
      </c>
      <c r="T676" t="e">
        <f ca="1">_xlfn.XLOOKUP(P676,'Depression Treatment'!A$2:A$33,'Depression Treatment'!I$2:I$33,0)*S676</f>
        <v>#N/A</v>
      </c>
      <c r="U676">
        <f>IF(LEFT('Survey Data'!I676,8)="Employed",1,0)</f>
        <v>0</v>
      </c>
      <c r="V676" s="33" t="e">
        <f ca="1">S676*(U676*(T676*VLOOKUP(N676,'Depression Treatment'!F$38:I$41,3,FALSE)+(1-T676)*VLOOKUP(N676,'Depression Treatment'!F$38:I$41,4,FALSE))+(1-U676)*(T676*VLOOKUP(N676,'Depression Treatment'!F$43:I$46,3,FALSE)+(1-T676)*VLOOKUP(N676,'Depression Treatment'!F$43:I$46,4,FALSE)))</f>
        <v>#VALUE!</v>
      </c>
      <c r="W676" s="33">
        <f t="shared" ca="1" si="86"/>
        <v>0</v>
      </c>
    </row>
    <row r="677" spans="1:23" x14ac:dyDescent="0.3">
      <c r="A677">
        <f t="shared" si="87"/>
        <v>675</v>
      </c>
      <c r="B677" s="15" t="str">
        <f ca="1">_xlfn.XLOOKUP(OFFSET('Survey Data'!$A$2,A677,0),Key!A$2:A$5,Key!B$2:B$5,"")</f>
        <v/>
      </c>
      <c r="C677" s="15">
        <f ca="1">_xlfn.XLOOKUP(OFFSET('Survey Data'!B$2,$A677,0),Key!$D$2:$D$6,Key!$E$2:$E$6,-25)</f>
        <v>-25</v>
      </c>
      <c r="D677" s="15">
        <f ca="1">_xlfn.XLOOKUP(OFFSET('Survey Data'!C$2,$A677,0),Key!$D$2:$D$6,Key!$E$2:$E$6,-25)</f>
        <v>-25</v>
      </c>
      <c r="E677" s="15">
        <f ca="1">_xlfn.XLOOKUP(OFFSET('Survey Data'!D$2,$A677,0),Key!$D$2:$D$6,Key!$E$2:$E$6,-25)</f>
        <v>-25</v>
      </c>
      <c r="F677" s="15">
        <f ca="1">_xlfn.XLOOKUP(OFFSET('Survey Data'!E$2,$A677,0),Key!$D$2:$D$6,Key!$E$2:$E$6,-25)</f>
        <v>-25</v>
      </c>
      <c r="G677" s="15">
        <f ca="1">_xlfn.XLOOKUP(OFFSET('Survey Data'!F$2,$A677,0),Key!$D$2:$D$6,Key!$E$2:$E$6,-25)</f>
        <v>-25</v>
      </c>
      <c r="H677" s="15">
        <f ca="1">_xlfn.XLOOKUP(OFFSET('Survey Data'!G$2,$A677,0),Key!$D$2:$D$6,Key!$E$2:$E$6,-25)</f>
        <v>-25</v>
      </c>
      <c r="I677" s="15">
        <f ca="1">OFFSET('Survey Data'!$H$2,A677,0)</f>
        <v>0</v>
      </c>
      <c r="J677" s="15" t="str">
        <f ca="1">_xlfn.XLOOKUP(OFFSET('Survey Data'!$R$2,A677,0),Key!$G$2:$G$3,Key!$H$2:$H$3,"")</f>
        <v/>
      </c>
      <c r="L677">
        <f t="shared" ca="1" si="80"/>
        <v>-150</v>
      </c>
      <c r="M677">
        <f t="shared" ca="1" si="81"/>
        <v>0</v>
      </c>
      <c r="N677" t="e">
        <f ca="1">VLOOKUP(M677,Key!J$2:K$101,2,FALSE)</f>
        <v>#N/A</v>
      </c>
      <c r="O677" t="e" cm="1">
        <f t="array" ref="O677">_xlfn.IFS(COUNTIF('Survey Data'!J677:P677,"Yes")&gt;1,4,'Survey Data'!P677="Yes",1,'Survey Data'!L677="Yes",2,'Survey Data'!M677="Yes",3,'Survey Data'!J677="Yes",4,'Survey Data'!K677="Yes",4,'Survey Data'!N677="Yes",4)</f>
        <v>#N/A</v>
      </c>
      <c r="P677" t="e">
        <f t="shared" ca="1" si="82"/>
        <v>#N/A</v>
      </c>
      <c r="Q677">
        <f t="shared" ca="1" si="83"/>
        <v>1</v>
      </c>
      <c r="R677" t="b">
        <f t="shared" ca="1" si="84"/>
        <v>1</v>
      </c>
      <c r="S677" t="str">
        <f t="shared" ca="1" si="85"/>
        <v/>
      </c>
      <c r="T677" t="e">
        <f ca="1">_xlfn.XLOOKUP(P677,'Depression Treatment'!A$2:A$33,'Depression Treatment'!I$2:I$33,0)*S677</f>
        <v>#N/A</v>
      </c>
      <c r="U677">
        <f>IF(LEFT('Survey Data'!I677,8)="Employed",1,0)</f>
        <v>0</v>
      </c>
      <c r="V677" s="33" t="e">
        <f ca="1">S677*(U677*(T677*VLOOKUP(N677,'Depression Treatment'!F$38:I$41,3,FALSE)+(1-T677)*VLOOKUP(N677,'Depression Treatment'!F$38:I$41,4,FALSE))+(1-U677)*(T677*VLOOKUP(N677,'Depression Treatment'!F$43:I$46,3,FALSE)+(1-T677)*VLOOKUP(N677,'Depression Treatment'!F$43:I$46,4,FALSE)))</f>
        <v>#VALUE!</v>
      </c>
      <c r="W677" s="33">
        <f t="shared" ca="1" si="86"/>
        <v>0</v>
      </c>
    </row>
    <row r="678" spans="1:23" x14ac:dyDescent="0.3">
      <c r="A678">
        <f t="shared" si="87"/>
        <v>676</v>
      </c>
      <c r="B678" s="15" t="str">
        <f ca="1">_xlfn.XLOOKUP(OFFSET('Survey Data'!$A$2,A678,0),Key!A$2:A$5,Key!B$2:B$5,"")</f>
        <v/>
      </c>
      <c r="C678" s="15">
        <f ca="1">_xlfn.XLOOKUP(OFFSET('Survey Data'!B$2,$A678,0),Key!$D$2:$D$6,Key!$E$2:$E$6,-25)</f>
        <v>-25</v>
      </c>
      <c r="D678" s="15">
        <f ca="1">_xlfn.XLOOKUP(OFFSET('Survey Data'!C$2,$A678,0),Key!$D$2:$D$6,Key!$E$2:$E$6,-25)</f>
        <v>-25</v>
      </c>
      <c r="E678" s="15">
        <f ca="1">_xlfn.XLOOKUP(OFFSET('Survey Data'!D$2,$A678,0),Key!$D$2:$D$6,Key!$E$2:$E$6,-25)</f>
        <v>-25</v>
      </c>
      <c r="F678" s="15">
        <f ca="1">_xlfn.XLOOKUP(OFFSET('Survey Data'!E$2,$A678,0),Key!$D$2:$D$6,Key!$E$2:$E$6,-25)</f>
        <v>-25</v>
      </c>
      <c r="G678" s="15">
        <f ca="1">_xlfn.XLOOKUP(OFFSET('Survey Data'!F$2,$A678,0),Key!$D$2:$D$6,Key!$E$2:$E$6,-25)</f>
        <v>-25</v>
      </c>
      <c r="H678" s="15">
        <f ca="1">_xlfn.XLOOKUP(OFFSET('Survey Data'!G$2,$A678,0),Key!$D$2:$D$6,Key!$E$2:$E$6,-25)</f>
        <v>-25</v>
      </c>
      <c r="I678" s="15">
        <f ca="1">OFFSET('Survey Data'!$H$2,A678,0)</f>
        <v>0</v>
      </c>
      <c r="J678" s="15" t="str">
        <f ca="1">_xlfn.XLOOKUP(OFFSET('Survey Data'!$R$2,A678,0),Key!$G$2:$G$3,Key!$H$2:$H$3,"")</f>
        <v/>
      </c>
      <c r="L678">
        <f t="shared" ca="1" si="80"/>
        <v>-150</v>
      </c>
      <c r="M678">
        <f t="shared" ca="1" si="81"/>
        <v>0</v>
      </c>
      <c r="N678" t="e">
        <f ca="1">VLOOKUP(M678,Key!J$2:K$101,2,FALSE)</f>
        <v>#N/A</v>
      </c>
      <c r="O678" t="e" cm="1">
        <f t="array" ref="O678">_xlfn.IFS(COUNTIF('Survey Data'!J678:P678,"Yes")&gt;1,4,'Survey Data'!P678="Yes",1,'Survey Data'!L678="Yes",2,'Survey Data'!M678="Yes",3,'Survey Data'!J678="Yes",4,'Survey Data'!K678="Yes",4,'Survey Data'!N678="Yes",4)</f>
        <v>#N/A</v>
      </c>
      <c r="P678" t="e">
        <f t="shared" ca="1" si="82"/>
        <v>#N/A</v>
      </c>
      <c r="Q678">
        <f t="shared" ca="1" si="83"/>
        <v>1</v>
      </c>
      <c r="R678" t="b">
        <f t="shared" ca="1" si="84"/>
        <v>1</v>
      </c>
      <c r="S678" t="str">
        <f t="shared" ca="1" si="85"/>
        <v/>
      </c>
      <c r="T678" t="e">
        <f ca="1">_xlfn.XLOOKUP(P678,'Depression Treatment'!A$2:A$33,'Depression Treatment'!I$2:I$33,0)*S678</f>
        <v>#N/A</v>
      </c>
      <c r="U678">
        <f>IF(LEFT('Survey Data'!I678,8)="Employed",1,0)</f>
        <v>0</v>
      </c>
      <c r="V678" s="33" t="e">
        <f ca="1">S678*(U678*(T678*VLOOKUP(N678,'Depression Treatment'!F$38:I$41,3,FALSE)+(1-T678)*VLOOKUP(N678,'Depression Treatment'!F$38:I$41,4,FALSE))+(1-U678)*(T678*VLOOKUP(N678,'Depression Treatment'!F$43:I$46,3,FALSE)+(1-T678)*VLOOKUP(N678,'Depression Treatment'!F$43:I$46,4,FALSE)))</f>
        <v>#VALUE!</v>
      </c>
      <c r="W678" s="33">
        <f t="shared" ca="1" si="86"/>
        <v>0</v>
      </c>
    </row>
    <row r="679" spans="1:23" x14ac:dyDescent="0.3">
      <c r="A679">
        <f t="shared" si="87"/>
        <v>677</v>
      </c>
      <c r="B679" s="15" t="str">
        <f ca="1">_xlfn.XLOOKUP(OFFSET('Survey Data'!$A$2,A679,0),Key!A$2:A$5,Key!B$2:B$5,"")</f>
        <v/>
      </c>
      <c r="C679" s="15">
        <f ca="1">_xlfn.XLOOKUP(OFFSET('Survey Data'!B$2,$A679,0),Key!$D$2:$D$6,Key!$E$2:$E$6,-25)</f>
        <v>-25</v>
      </c>
      <c r="D679" s="15">
        <f ca="1">_xlfn.XLOOKUP(OFFSET('Survey Data'!C$2,$A679,0),Key!$D$2:$D$6,Key!$E$2:$E$6,-25)</f>
        <v>-25</v>
      </c>
      <c r="E679" s="15">
        <f ca="1">_xlfn.XLOOKUP(OFFSET('Survey Data'!D$2,$A679,0),Key!$D$2:$D$6,Key!$E$2:$E$6,-25)</f>
        <v>-25</v>
      </c>
      <c r="F679" s="15">
        <f ca="1">_xlfn.XLOOKUP(OFFSET('Survey Data'!E$2,$A679,0),Key!$D$2:$D$6,Key!$E$2:$E$6,-25)</f>
        <v>-25</v>
      </c>
      <c r="G679" s="15">
        <f ca="1">_xlfn.XLOOKUP(OFFSET('Survey Data'!F$2,$A679,0),Key!$D$2:$D$6,Key!$E$2:$E$6,-25)</f>
        <v>-25</v>
      </c>
      <c r="H679" s="15">
        <f ca="1">_xlfn.XLOOKUP(OFFSET('Survey Data'!G$2,$A679,0),Key!$D$2:$D$6,Key!$E$2:$E$6,-25)</f>
        <v>-25</v>
      </c>
      <c r="I679" s="15">
        <f ca="1">OFFSET('Survey Data'!$H$2,A679,0)</f>
        <v>0</v>
      </c>
      <c r="J679" s="15" t="str">
        <f ca="1">_xlfn.XLOOKUP(OFFSET('Survey Data'!$R$2,A679,0),Key!$G$2:$G$3,Key!$H$2:$H$3,"")</f>
        <v/>
      </c>
      <c r="L679">
        <f t="shared" ca="1" si="80"/>
        <v>-150</v>
      </c>
      <c r="M679">
        <f t="shared" ca="1" si="81"/>
        <v>0</v>
      </c>
      <c r="N679" t="e">
        <f ca="1">VLOOKUP(M679,Key!J$2:K$101,2,FALSE)</f>
        <v>#N/A</v>
      </c>
      <c r="O679" t="e" cm="1">
        <f t="array" ref="O679">_xlfn.IFS(COUNTIF('Survey Data'!J679:P679,"Yes")&gt;1,4,'Survey Data'!P679="Yes",1,'Survey Data'!L679="Yes",2,'Survey Data'!M679="Yes",3,'Survey Data'!J679="Yes",4,'Survey Data'!K679="Yes",4,'Survey Data'!N679="Yes",4)</f>
        <v>#N/A</v>
      </c>
      <c r="P679" t="e">
        <f t="shared" ca="1" si="82"/>
        <v>#N/A</v>
      </c>
      <c r="Q679">
        <f t="shared" ca="1" si="83"/>
        <v>1</v>
      </c>
      <c r="R679" t="b">
        <f t="shared" ca="1" si="84"/>
        <v>1</v>
      </c>
      <c r="S679" t="str">
        <f t="shared" ca="1" si="85"/>
        <v/>
      </c>
      <c r="T679" t="e">
        <f ca="1">_xlfn.XLOOKUP(P679,'Depression Treatment'!A$2:A$33,'Depression Treatment'!I$2:I$33,0)*S679</f>
        <v>#N/A</v>
      </c>
      <c r="U679">
        <f>IF(LEFT('Survey Data'!I679,8)="Employed",1,0)</f>
        <v>0</v>
      </c>
      <c r="V679" s="33" t="e">
        <f ca="1">S679*(U679*(T679*VLOOKUP(N679,'Depression Treatment'!F$38:I$41,3,FALSE)+(1-T679)*VLOOKUP(N679,'Depression Treatment'!F$38:I$41,4,FALSE))+(1-U679)*(T679*VLOOKUP(N679,'Depression Treatment'!F$43:I$46,3,FALSE)+(1-T679)*VLOOKUP(N679,'Depression Treatment'!F$43:I$46,4,FALSE)))</f>
        <v>#VALUE!</v>
      </c>
      <c r="W679" s="33">
        <f t="shared" ca="1" si="86"/>
        <v>0</v>
      </c>
    </row>
    <row r="680" spans="1:23" x14ac:dyDescent="0.3">
      <c r="A680">
        <f t="shared" si="87"/>
        <v>678</v>
      </c>
      <c r="B680" s="15" t="str">
        <f ca="1">_xlfn.XLOOKUP(OFFSET('Survey Data'!$A$2,A680,0),Key!A$2:A$5,Key!B$2:B$5,"")</f>
        <v/>
      </c>
      <c r="C680" s="15">
        <f ca="1">_xlfn.XLOOKUP(OFFSET('Survey Data'!B$2,$A680,0),Key!$D$2:$D$6,Key!$E$2:$E$6,-25)</f>
        <v>-25</v>
      </c>
      <c r="D680" s="15">
        <f ca="1">_xlfn.XLOOKUP(OFFSET('Survey Data'!C$2,$A680,0),Key!$D$2:$D$6,Key!$E$2:$E$6,-25)</f>
        <v>-25</v>
      </c>
      <c r="E680" s="15">
        <f ca="1">_xlfn.XLOOKUP(OFFSET('Survey Data'!D$2,$A680,0),Key!$D$2:$D$6,Key!$E$2:$E$6,-25)</f>
        <v>-25</v>
      </c>
      <c r="F680" s="15">
        <f ca="1">_xlfn.XLOOKUP(OFFSET('Survey Data'!E$2,$A680,0),Key!$D$2:$D$6,Key!$E$2:$E$6,-25)</f>
        <v>-25</v>
      </c>
      <c r="G680" s="15">
        <f ca="1">_xlfn.XLOOKUP(OFFSET('Survey Data'!F$2,$A680,0),Key!$D$2:$D$6,Key!$E$2:$E$6,-25)</f>
        <v>-25</v>
      </c>
      <c r="H680" s="15">
        <f ca="1">_xlfn.XLOOKUP(OFFSET('Survey Data'!G$2,$A680,0),Key!$D$2:$D$6,Key!$E$2:$E$6,-25)</f>
        <v>-25</v>
      </c>
      <c r="I680" s="15">
        <f ca="1">OFFSET('Survey Data'!$H$2,A680,0)</f>
        <v>0</v>
      </c>
      <c r="J680" s="15" t="str">
        <f ca="1">_xlfn.XLOOKUP(OFFSET('Survey Data'!$R$2,A680,0),Key!$G$2:$G$3,Key!$H$2:$H$3,"")</f>
        <v/>
      </c>
      <c r="L680">
        <f t="shared" ca="1" si="80"/>
        <v>-150</v>
      </c>
      <c r="M680">
        <f t="shared" ca="1" si="81"/>
        <v>0</v>
      </c>
      <c r="N680" t="e">
        <f ca="1">VLOOKUP(M680,Key!J$2:K$101,2,FALSE)</f>
        <v>#N/A</v>
      </c>
      <c r="O680" t="e" cm="1">
        <f t="array" ref="O680">_xlfn.IFS(COUNTIF('Survey Data'!J680:P680,"Yes")&gt;1,4,'Survey Data'!P680="Yes",1,'Survey Data'!L680="Yes",2,'Survey Data'!M680="Yes",3,'Survey Data'!J680="Yes",4,'Survey Data'!K680="Yes",4,'Survey Data'!N680="Yes",4)</f>
        <v>#N/A</v>
      </c>
      <c r="P680" t="e">
        <f t="shared" ca="1" si="82"/>
        <v>#N/A</v>
      </c>
      <c r="Q680">
        <f t="shared" ca="1" si="83"/>
        <v>1</v>
      </c>
      <c r="R680" t="b">
        <f t="shared" ca="1" si="84"/>
        <v>1</v>
      </c>
      <c r="S680" t="str">
        <f t="shared" ca="1" si="85"/>
        <v/>
      </c>
      <c r="T680" t="e">
        <f ca="1">_xlfn.XLOOKUP(P680,'Depression Treatment'!A$2:A$33,'Depression Treatment'!I$2:I$33,0)*S680</f>
        <v>#N/A</v>
      </c>
      <c r="U680">
        <f>IF(LEFT('Survey Data'!I680,8)="Employed",1,0)</f>
        <v>0</v>
      </c>
      <c r="V680" s="33" t="e">
        <f ca="1">S680*(U680*(T680*VLOOKUP(N680,'Depression Treatment'!F$38:I$41,3,FALSE)+(1-T680)*VLOOKUP(N680,'Depression Treatment'!F$38:I$41,4,FALSE))+(1-U680)*(T680*VLOOKUP(N680,'Depression Treatment'!F$43:I$46,3,FALSE)+(1-T680)*VLOOKUP(N680,'Depression Treatment'!F$43:I$46,4,FALSE)))</f>
        <v>#VALUE!</v>
      </c>
      <c r="W680" s="33">
        <f t="shared" ca="1" si="86"/>
        <v>0</v>
      </c>
    </row>
    <row r="681" spans="1:23" x14ac:dyDescent="0.3">
      <c r="A681">
        <f t="shared" si="87"/>
        <v>679</v>
      </c>
      <c r="B681" s="15" t="str">
        <f ca="1">_xlfn.XLOOKUP(OFFSET('Survey Data'!$A$2,A681,0),Key!A$2:A$5,Key!B$2:B$5,"")</f>
        <v/>
      </c>
      <c r="C681" s="15">
        <f ca="1">_xlfn.XLOOKUP(OFFSET('Survey Data'!B$2,$A681,0),Key!$D$2:$D$6,Key!$E$2:$E$6,-25)</f>
        <v>-25</v>
      </c>
      <c r="D681" s="15">
        <f ca="1">_xlfn.XLOOKUP(OFFSET('Survey Data'!C$2,$A681,0),Key!$D$2:$D$6,Key!$E$2:$E$6,-25)</f>
        <v>-25</v>
      </c>
      <c r="E681" s="15">
        <f ca="1">_xlfn.XLOOKUP(OFFSET('Survey Data'!D$2,$A681,0),Key!$D$2:$D$6,Key!$E$2:$E$6,-25)</f>
        <v>-25</v>
      </c>
      <c r="F681" s="15">
        <f ca="1">_xlfn.XLOOKUP(OFFSET('Survey Data'!E$2,$A681,0),Key!$D$2:$D$6,Key!$E$2:$E$6,-25)</f>
        <v>-25</v>
      </c>
      <c r="G681" s="15">
        <f ca="1">_xlfn.XLOOKUP(OFFSET('Survey Data'!F$2,$A681,0),Key!$D$2:$D$6,Key!$E$2:$E$6,-25)</f>
        <v>-25</v>
      </c>
      <c r="H681" s="15">
        <f ca="1">_xlfn.XLOOKUP(OFFSET('Survey Data'!G$2,$A681,0),Key!$D$2:$D$6,Key!$E$2:$E$6,-25)</f>
        <v>-25</v>
      </c>
      <c r="I681" s="15">
        <f ca="1">OFFSET('Survey Data'!$H$2,A681,0)</f>
        <v>0</v>
      </c>
      <c r="J681" s="15" t="str">
        <f ca="1">_xlfn.XLOOKUP(OFFSET('Survey Data'!$R$2,A681,0),Key!$G$2:$G$3,Key!$H$2:$H$3,"")</f>
        <v/>
      </c>
      <c r="L681">
        <f t="shared" ca="1" si="80"/>
        <v>-150</v>
      </c>
      <c r="M681">
        <f t="shared" ca="1" si="81"/>
        <v>0</v>
      </c>
      <c r="N681" t="e">
        <f ca="1">VLOOKUP(M681,Key!J$2:K$101,2,FALSE)</f>
        <v>#N/A</v>
      </c>
      <c r="O681" t="e" cm="1">
        <f t="array" ref="O681">_xlfn.IFS(COUNTIF('Survey Data'!J681:P681,"Yes")&gt;1,4,'Survey Data'!P681="Yes",1,'Survey Data'!L681="Yes",2,'Survey Data'!M681="Yes",3,'Survey Data'!J681="Yes",4,'Survey Data'!K681="Yes",4,'Survey Data'!N681="Yes",4)</f>
        <v>#N/A</v>
      </c>
      <c r="P681" t="e">
        <f t="shared" ca="1" si="82"/>
        <v>#N/A</v>
      </c>
      <c r="Q681">
        <f t="shared" ca="1" si="83"/>
        <v>1</v>
      </c>
      <c r="R681" t="b">
        <f t="shared" ca="1" si="84"/>
        <v>1</v>
      </c>
      <c r="S681" t="str">
        <f t="shared" ca="1" si="85"/>
        <v/>
      </c>
      <c r="T681" t="e">
        <f ca="1">_xlfn.XLOOKUP(P681,'Depression Treatment'!A$2:A$33,'Depression Treatment'!I$2:I$33,0)*S681</f>
        <v>#N/A</v>
      </c>
      <c r="U681">
        <f>IF(LEFT('Survey Data'!I681,8)="Employed",1,0)</f>
        <v>0</v>
      </c>
      <c r="V681" s="33" t="e">
        <f ca="1">S681*(U681*(T681*VLOOKUP(N681,'Depression Treatment'!F$38:I$41,3,FALSE)+(1-T681)*VLOOKUP(N681,'Depression Treatment'!F$38:I$41,4,FALSE))+(1-U681)*(T681*VLOOKUP(N681,'Depression Treatment'!F$43:I$46,3,FALSE)+(1-T681)*VLOOKUP(N681,'Depression Treatment'!F$43:I$46,4,FALSE)))</f>
        <v>#VALUE!</v>
      </c>
      <c r="W681" s="33">
        <f t="shared" ca="1" si="86"/>
        <v>0</v>
      </c>
    </row>
    <row r="682" spans="1:23" x14ac:dyDescent="0.3">
      <c r="A682">
        <f t="shared" si="87"/>
        <v>680</v>
      </c>
      <c r="B682" s="15" t="str">
        <f ca="1">_xlfn.XLOOKUP(OFFSET('Survey Data'!$A$2,A682,0),Key!A$2:A$5,Key!B$2:B$5,"")</f>
        <v/>
      </c>
      <c r="C682" s="15">
        <f ca="1">_xlfn.XLOOKUP(OFFSET('Survey Data'!B$2,$A682,0),Key!$D$2:$D$6,Key!$E$2:$E$6,-25)</f>
        <v>-25</v>
      </c>
      <c r="D682" s="15">
        <f ca="1">_xlfn.XLOOKUP(OFFSET('Survey Data'!C$2,$A682,0),Key!$D$2:$D$6,Key!$E$2:$E$6,-25)</f>
        <v>-25</v>
      </c>
      <c r="E682" s="15">
        <f ca="1">_xlfn.XLOOKUP(OFFSET('Survey Data'!D$2,$A682,0),Key!$D$2:$D$6,Key!$E$2:$E$6,-25)</f>
        <v>-25</v>
      </c>
      <c r="F682" s="15">
        <f ca="1">_xlfn.XLOOKUP(OFFSET('Survey Data'!E$2,$A682,0),Key!$D$2:$D$6,Key!$E$2:$E$6,-25)</f>
        <v>-25</v>
      </c>
      <c r="G682" s="15">
        <f ca="1">_xlfn.XLOOKUP(OFFSET('Survey Data'!F$2,$A682,0),Key!$D$2:$D$6,Key!$E$2:$E$6,-25)</f>
        <v>-25</v>
      </c>
      <c r="H682" s="15">
        <f ca="1">_xlfn.XLOOKUP(OFFSET('Survey Data'!G$2,$A682,0),Key!$D$2:$D$6,Key!$E$2:$E$6,-25)</f>
        <v>-25</v>
      </c>
      <c r="I682" s="15">
        <f ca="1">OFFSET('Survey Data'!$H$2,A682,0)</f>
        <v>0</v>
      </c>
      <c r="J682" s="15" t="str">
        <f ca="1">_xlfn.XLOOKUP(OFFSET('Survey Data'!$R$2,A682,0),Key!$G$2:$G$3,Key!$H$2:$H$3,"")</f>
        <v/>
      </c>
      <c r="L682">
        <f t="shared" ca="1" si="80"/>
        <v>-150</v>
      </c>
      <c r="M682">
        <f t="shared" ca="1" si="81"/>
        <v>0</v>
      </c>
      <c r="N682" t="e">
        <f ca="1">VLOOKUP(M682,Key!J$2:K$101,2,FALSE)</f>
        <v>#N/A</v>
      </c>
      <c r="O682" t="e" cm="1">
        <f t="array" ref="O682">_xlfn.IFS(COUNTIF('Survey Data'!J682:P682,"Yes")&gt;1,4,'Survey Data'!P682="Yes",1,'Survey Data'!L682="Yes",2,'Survey Data'!M682="Yes",3,'Survey Data'!J682="Yes",4,'Survey Data'!K682="Yes",4,'Survey Data'!N682="Yes",4)</f>
        <v>#N/A</v>
      </c>
      <c r="P682" t="e">
        <f t="shared" ca="1" si="82"/>
        <v>#N/A</v>
      </c>
      <c r="Q682">
        <f t="shared" ca="1" si="83"/>
        <v>1</v>
      </c>
      <c r="R682" t="b">
        <f t="shared" ca="1" si="84"/>
        <v>1</v>
      </c>
      <c r="S682" t="str">
        <f t="shared" ca="1" si="85"/>
        <v/>
      </c>
      <c r="T682" t="e">
        <f ca="1">_xlfn.XLOOKUP(P682,'Depression Treatment'!A$2:A$33,'Depression Treatment'!I$2:I$33,0)*S682</f>
        <v>#N/A</v>
      </c>
      <c r="U682">
        <f>IF(LEFT('Survey Data'!I682,8)="Employed",1,0)</f>
        <v>0</v>
      </c>
      <c r="V682" s="33" t="e">
        <f ca="1">S682*(U682*(T682*VLOOKUP(N682,'Depression Treatment'!F$38:I$41,3,FALSE)+(1-T682)*VLOOKUP(N682,'Depression Treatment'!F$38:I$41,4,FALSE))+(1-U682)*(T682*VLOOKUP(N682,'Depression Treatment'!F$43:I$46,3,FALSE)+(1-T682)*VLOOKUP(N682,'Depression Treatment'!F$43:I$46,4,FALSE)))</f>
        <v>#VALUE!</v>
      </c>
      <c r="W682" s="33">
        <f t="shared" ca="1" si="86"/>
        <v>0</v>
      </c>
    </row>
    <row r="683" spans="1:23" x14ac:dyDescent="0.3">
      <c r="A683">
        <f t="shared" si="87"/>
        <v>681</v>
      </c>
      <c r="B683" s="15" t="str">
        <f ca="1">_xlfn.XLOOKUP(OFFSET('Survey Data'!$A$2,A683,0),Key!A$2:A$5,Key!B$2:B$5,"")</f>
        <v/>
      </c>
      <c r="C683" s="15">
        <f ca="1">_xlfn.XLOOKUP(OFFSET('Survey Data'!B$2,$A683,0),Key!$D$2:$D$6,Key!$E$2:$E$6,-25)</f>
        <v>-25</v>
      </c>
      <c r="D683" s="15">
        <f ca="1">_xlfn.XLOOKUP(OFFSET('Survey Data'!C$2,$A683,0),Key!$D$2:$D$6,Key!$E$2:$E$6,-25)</f>
        <v>-25</v>
      </c>
      <c r="E683" s="15">
        <f ca="1">_xlfn.XLOOKUP(OFFSET('Survey Data'!D$2,$A683,0),Key!$D$2:$D$6,Key!$E$2:$E$6,-25)</f>
        <v>-25</v>
      </c>
      <c r="F683" s="15">
        <f ca="1">_xlfn.XLOOKUP(OFFSET('Survey Data'!E$2,$A683,0),Key!$D$2:$D$6,Key!$E$2:$E$6,-25)</f>
        <v>-25</v>
      </c>
      <c r="G683" s="15">
        <f ca="1">_xlfn.XLOOKUP(OFFSET('Survey Data'!F$2,$A683,0),Key!$D$2:$D$6,Key!$E$2:$E$6,-25)</f>
        <v>-25</v>
      </c>
      <c r="H683" s="15">
        <f ca="1">_xlfn.XLOOKUP(OFFSET('Survey Data'!G$2,$A683,0),Key!$D$2:$D$6,Key!$E$2:$E$6,-25)</f>
        <v>-25</v>
      </c>
      <c r="I683" s="15">
        <f ca="1">OFFSET('Survey Data'!$H$2,A683,0)</f>
        <v>0</v>
      </c>
      <c r="J683" s="15" t="str">
        <f ca="1">_xlfn.XLOOKUP(OFFSET('Survey Data'!$R$2,A683,0),Key!$G$2:$G$3,Key!$H$2:$H$3,"")</f>
        <v/>
      </c>
      <c r="L683">
        <f t="shared" ca="1" si="80"/>
        <v>-150</v>
      </c>
      <c r="M683">
        <f t="shared" ca="1" si="81"/>
        <v>0</v>
      </c>
      <c r="N683" t="e">
        <f ca="1">VLOOKUP(M683,Key!J$2:K$101,2,FALSE)</f>
        <v>#N/A</v>
      </c>
      <c r="O683" t="e" cm="1">
        <f t="array" ref="O683">_xlfn.IFS(COUNTIF('Survey Data'!J683:P683,"Yes")&gt;1,4,'Survey Data'!P683="Yes",1,'Survey Data'!L683="Yes",2,'Survey Data'!M683="Yes",3,'Survey Data'!J683="Yes",4,'Survey Data'!K683="Yes",4,'Survey Data'!N683="Yes",4)</f>
        <v>#N/A</v>
      </c>
      <c r="P683" t="e">
        <f t="shared" ca="1" si="82"/>
        <v>#N/A</v>
      </c>
      <c r="Q683">
        <f t="shared" ca="1" si="83"/>
        <v>1</v>
      </c>
      <c r="R683" t="b">
        <f t="shared" ca="1" si="84"/>
        <v>1</v>
      </c>
      <c r="S683" t="str">
        <f t="shared" ca="1" si="85"/>
        <v/>
      </c>
      <c r="T683" t="e">
        <f ca="1">_xlfn.XLOOKUP(P683,'Depression Treatment'!A$2:A$33,'Depression Treatment'!I$2:I$33,0)*S683</f>
        <v>#N/A</v>
      </c>
      <c r="U683">
        <f>IF(LEFT('Survey Data'!I683,8)="Employed",1,0)</f>
        <v>0</v>
      </c>
      <c r="V683" s="33" t="e">
        <f ca="1">S683*(U683*(T683*VLOOKUP(N683,'Depression Treatment'!F$38:I$41,3,FALSE)+(1-T683)*VLOOKUP(N683,'Depression Treatment'!F$38:I$41,4,FALSE))+(1-U683)*(T683*VLOOKUP(N683,'Depression Treatment'!F$43:I$46,3,FALSE)+(1-T683)*VLOOKUP(N683,'Depression Treatment'!F$43:I$46,4,FALSE)))</f>
        <v>#VALUE!</v>
      </c>
      <c r="W683" s="33">
        <f t="shared" ca="1" si="86"/>
        <v>0</v>
      </c>
    </row>
    <row r="684" spans="1:23" x14ac:dyDescent="0.3">
      <c r="A684">
        <f t="shared" si="87"/>
        <v>682</v>
      </c>
      <c r="B684" s="15" t="str">
        <f ca="1">_xlfn.XLOOKUP(OFFSET('Survey Data'!$A$2,A684,0),Key!A$2:A$5,Key!B$2:B$5,"")</f>
        <v/>
      </c>
      <c r="C684" s="15">
        <f ca="1">_xlfn.XLOOKUP(OFFSET('Survey Data'!B$2,$A684,0),Key!$D$2:$D$6,Key!$E$2:$E$6,-25)</f>
        <v>-25</v>
      </c>
      <c r="D684" s="15">
        <f ca="1">_xlfn.XLOOKUP(OFFSET('Survey Data'!C$2,$A684,0),Key!$D$2:$D$6,Key!$E$2:$E$6,-25)</f>
        <v>-25</v>
      </c>
      <c r="E684" s="15">
        <f ca="1">_xlfn.XLOOKUP(OFFSET('Survey Data'!D$2,$A684,0),Key!$D$2:$D$6,Key!$E$2:$E$6,-25)</f>
        <v>-25</v>
      </c>
      <c r="F684" s="15">
        <f ca="1">_xlfn.XLOOKUP(OFFSET('Survey Data'!E$2,$A684,0),Key!$D$2:$D$6,Key!$E$2:$E$6,-25)</f>
        <v>-25</v>
      </c>
      <c r="G684" s="15">
        <f ca="1">_xlfn.XLOOKUP(OFFSET('Survey Data'!F$2,$A684,0),Key!$D$2:$D$6,Key!$E$2:$E$6,-25)</f>
        <v>-25</v>
      </c>
      <c r="H684" s="15">
        <f ca="1">_xlfn.XLOOKUP(OFFSET('Survey Data'!G$2,$A684,0),Key!$D$2:$D$6,Key!$E$2:$E$6,-25)</f>
        <v>-25</v>
      </c>
      <c r="I684" s="15">
        <f ca="1">OFFSET('Survey Data'!$H$2,A684,0)</f>
        <v>0</v>
      </c>
      <c r="J684" s="15" t="str">
        <f ca="1">_xlfn.XLOOKUP(OFFSET('Survey Data'!$R$2,A684,0),Key!$G$2:$G$3,Key!$H$2:$H$3,"")</f>
        <v/>
      </c>
      <c r="L684">
        <f t="shared" ca="1" si="80"/>
        <v>-150</v>
      </c>
      <c r="M684">
        <f t="shared" ca="1" si="81"/>
        <v>0</v>
      </c>
      <c r="N684" t="e">
        <f ca="1">VLOOKUP(M684,Key!J$2:K$101,2,FALSE)</f>
        <v>#N/A</v>
      </c>
      <c r="O684" t="e" cm="1">
        <f t="array" ref="O684">_xlfn.IFS(COUNTIF('Survey Data'!J684:P684,"Yes")&gt;1,4,'Survey Data'!P684="Yes",1,'Survey Data'!L684="Yes",2,'Survey Data'!M684="Yes",3,'Survey Data'!J684="Yes",4,'Survey Data'!K684="Yes",4,'Survey Data'!N684="Yes",4)</f>
        <v>#N/A</v>
      </c>
      <c r="P684" t="e">
        <f t="shared" ca="1" si="82"/>
        <v>#N/A</v>
      </c>
      <c r="Q684">
        <f t="shared" ca="1" si="83"/>
        <v>1</v>
      </c>
      <c r="R684" t="b">
        <f t="shared" ca="1" si="84"/>
        <v>1</v>
      </c>
      <c r="S684" t="str">
        <f t="shared" ca="1" si="85"/>
        <v/>
      </c>
      <c r="T684" t="e">
        <f ca="1">_xlfn.XLOOKUP(P684,'Depression Treatment'!A$2:A$33,'Depression Treatment'!I$2:I$33,0)*S684</f>
        <v>#N/A</v>
      </c>
      <c r="U684">
        <f>IF(LEFT('Survey Data'!I684,8)="Employed",1,0)</f>
        <v>0</v>
      </c>
      <c r="V684" s="33" t="e">
        <f ca="1">S684*(U684*(T684*VLOOKUP(N684,'Depression Treatment'!F$38:I$41,3,FALSE)+(1-T684)*VLOOKUP(N684,'Depression Treatment'!F$38:I$41,4,FALSE))+(1-U684)*(T684*VLOOKUP(N684,'Depression Treatment'!F$43:I$46,3,FALSE)+(1-T684)*VLOOKUP(N684,'Depression Treatment'!F$43:I$46,4,FALSE)))</f>
        <v>#VALUE!</v>
      </c>
      <c r="W684" s="33">
        <f t="shared" ca="1" si="86"/>
        <v>0</v>
      </c>
    </row>
    <row r="685" spans="1:23" x14ac:dyDescent="0.3">
      <c r="A685">
        <f t="shared" si="87"/>
        <v>683</v>
      </c>
      <c r="B685" s="15" t="str">
        <f ca="1">_xlfn.XLOOKUP(OFFSET('Survey Data'!$A$2,A685,0),Key!A$2:A$5,Key!B$2:B$5,"")</f>
        <v/>
      </c>
      <c r="C685" s="15">
        <f ca="1">_xlfn.XLOOKUP(OFFSET('Survey Data'!B$2,$A685,0),Key!$D$2:$D$6,Key!$E$2:$E$6,-25)</f>
        <v>-25</v>
      </c>
      <c r="D685" s="15">
        <f ca="1">_xlfn.XLOOKUP(OFFSET('Survey Data'!C$2,$A685,0),Key!$D$2:$D$6,Key!$E$2:$E$6,-25)</f>
        <v>-25</v>
      </c>
      <c r="E685" s="15">
        <f ca="1">_xlfn.XLOOKUP(OFFSET('Survey Data'!D$2,$A685,0),Key!$D$2:$D$6,Key!$E$2:$E$6,-25)</f>
        <v>-25</v>
      </c>
      <c r="F685" s="15">
        <f ca="1">_xlfn.XLOOKUP(OFFSET('Survey Data'!E$2,$A685,0),Key!$D$2:$D$6,Key!$E$2:$E$6,-25)</f>
        <v>-25</v>
      </c>
      <c r="G685" s="15">
        <f ca="1">_xlfn.XLOOKUP(OFFSET('Survey Data'!F$2,$A685,0),Key!$D$2:$D$6,Key!$E$2:$E$6,-25)</f>
        <v>-25</v>
      </c>
      <c r="H685" s="15">
        <f ca="1">_xlfn.XLOOKUP(OFFSET('Survey Data'!G$2,$A685,0),Key!$D$2:$D$6,Key!$E$2:$E$6,-25)</f>
        <v>-25</v>
      </c>
      <c r="I685" s="15">
        <f ca="1">OFFSET('Survey Data'!$H$2,A685,0)</f>
        <v>0</v>
      </c>
      <c r="J685" s="15" t="str">
        <f ca="1">_xlfn.XLOOKUP(OFFSET('Survey Data'!$R$2,A685,0),Key!$G$2:$G$3,Key!$H$2:$H$3,"")</f>
        <v/>
      </c>
      <c r="L685">
        <f t="shared" ca="1" si="80"/>
        <v>-150</v>
      </c>
      <c r="M685">
        <f t="shared" ca="1" si="81"/>
        <v>0</v>
      </c>
      <c r="N685" t="e">
        <f ca="1">VLOOKUP(M685,Key!J$2:K$101,2,FALSE)</f>
        <v>#N/A</v>
      </c>
      <c r="O685" t="e" cm="1">
        <f t="array" ref="O685">_xlfn.IFS(COUNTIF('Survey Data'!J685:P685,"Yes")&gt;1,4,'Survey Data'!P685="Yes",1,'Survey Data'!L685="Yes",2,'Survey Data'!M685="Yes",3,'Survey Data'!J685="Yes",4,'Survey Data'!K685="Yes",4,'Survey Data'!N685="Yes",4)</f>
        <v>#N/A</v>
      </c>
      <c r="P685" t="e">
        <f t="shared" ca="1" si="82"/>
        <v>#N/A</v>
      </c>
      <c r="Q685">
        <f t="shared" ca="1" si="83"/>
        <v>1</v>
      </c>
      <c r="R685" t="b">
        <f t="shared" ca="1" si="84"/>
        <v>1</v>
      </c>
      <c r="S685" t="str">
        <f t="shared" ca="1" si="85"/>
        <v/>
      </c>
      <c r="T685" t="e">
        <f ca="1">_xlfn.XLOOKUP(P685,'Depression Treatment'!A$2:A$33,'Depression Treatment'!I$2:I$33,0)*S685</f>
        <v>#N/A</v>
      </c>
      <c r="U685">
        <f>IF(LEFT('Survey Data'!I685,8)="Employed",1,0)</f>
        <v>0</v>
      </c>
      <c r="V685" s="33" t="e">
        <f ca="1">S685*(U685*(T685*VLOOKUP(N685,'Depression Treatment'!F$38:I$41,3,FALSE)+(1-T685)*VLOOKUP(N685,'Depression Treatment'!F$38:I$41,4,FALSE))+(1-U685)*(T685*VLOOKUP(N685,'Depression Treatment'!F$43:I$46,3,FALSE)+(1-T685)*VLOOKUP(N685,'Depression Treatment'!F$43:I$46,4,FALSE)))</f>
        <v>#VALUE!</v>
      </c>
      <c r="W685" s="33">
        <f t="shared" ca="1" si="86"/>
        <v>0</v>
      </c>
    </row>
    <row r="686" spans="1:23" x14ac:dyDescent="0.3">
      <c r="A686">
        <f t="shared" si="87"/>
        <v>684</v>
      </c>
      <c r="B686" s="15" t="str">
        <f ca="1">_xlfn.XLOOKUP(OFFSET('Survey Data'!$A$2,A686,0),Key!A$2:A$5,Key!B$2:B$5,"")</f>
        <v/>
      </c>
      <c r="C686" s="15">
        <f ca="1">_xlfn.XLOOKUP(OFFSET('Survey Data'!B$2,$A686,0),Key!$D$2:$D$6,Key!$E$2:$E$6,-25)</f>
        <v>-25</v>
      </c>
      <c r="D686" s="15">
        <f ca="1">_xlfn.XLOOKUP(OFFSET('Survey Data'!C$2,$A686,0),Key!$D$2:$D$6,Key!$E$2:$E$6,-25)</f>
        <v>-25</v>
      </c>
      <c r="E686" s="15">
        <f ca="1">_xlfn.XLOOKUP(OFFSET('Survey Data'!D$2,$A686,0),Key!$D$2:$D$6,Key!$E$2:$E$6,-25)</f>
        <v>-25</v>
      </c>
      <c r="F686" s="15">
        <f ca="1">_xlfn.XLOOKUP(OFFSET('Survey Data'!E$2,$A686,0),Key!$D$2:$D$6,Key!$E$2:$E$6,-25)</f>
        <v>-25</v>
      </c>
      <c r="G686" s="15">
        <f ca="1">_xlfn.XLOOKUP(OFFSET('Survey Data'!F$2,$A686,0),Key!$D$2:$D$6,Key!$E$2:$E$6,-25)</f>
        <v>-25</v>
      </c>
      <c r="H686" s="15">
        <f ca="1">_xlfn.XLOOKUP(OFFSET('Survey Data'!G$2,$A686,0),Key!$D$2:$D$6,Key!$E$2:$E$6,-25)</f>
        <v>-25</v>
      </c>
      <c r="I686" s="15">
        <f ca="1">OFFSET('Survey Data'!$H$2,A686,0)</f>
        <v>0</v>
      </c>
      <c r="J686" s="15" t="str">
        <f ca="1">_xlfn.XLOOKUP(OFFSET('Survey Data'!$R$2,A686,0),Key!$G$2:$G$3,Key!$H$2:$H$3,"")</f>
        <v/>
      </c>
      <c r="L686">
        <f t="shared" ca="1" si="80"/>
        <v>-150</v>
      </c>
      <c r="M686">
        <f t="shared" ca="1" si="81"/>
        <v>0</v>
      </c>
      <c r="N686" t="e">
        <f ca="1">VLOOKUP(M686,Key!J$2:K$101,2,FALSE)</f>
        <v>#N/A</v>
      </c>
      <c r="O686" t="e" cm="1">
        <f t="array" ref="O686">_xlfn.IFS(COUNTIF('Survey Data'!J686:P686,"Yes")&gt;1,4,'Survey Data'!P686="Yes",1,'Survey Data'!L686="Yes",2,'Survey Data'!M686="Yes",3,'Survey Data'!J686="Yes",4,'Survey Data'!K686="Yes",4,'Survey Data'!N686="Yes",4)</f>
        <v>#N/A</v>
      </c>
      <c r="P686" t="e">
        <f t="shared" ca="1" si="82"/>
        <v>#N/A</v>
      </c>
      <c r="Q686">
        <f t="shared" ca="1" si="83"/>
        <v>1</v>
      </c>
      <c r="R686" t="b">
        <f t="shared" ca="1" si="84"/>
        <v>1</v>
      </c>
      <c r="S686" t="str">
        <f t="shared" ca="1" si="85"/>
        <v/>
      </c>
      <c r="T686" t="e">
        <f ca="1">_xlfn.XLOOKUP(P686,'Depression Treatment'!A$2:A$33,'Depression Treatment'!I$2:I$33,0)*S686</f>
        <v>#N/A</v>
      </c>
      <c r="U686">
        <f>IF(LEFT('Survey Data'!I686,8)="Employed",1,0)</f>
        <v>0</v>
      </c>
      <c r="V686" s="33" t="e">
        <f ca="1">S686*(U686*(T686*VLOOKUP(N686,'Depression Treatment'!F$38:I$41,3,FALSE)+(1-T686)*VLOOKUP(N686,'Depression Treatment'!F$38:I$41,4,FALSE))+(1-U686)*(T686*VLOOKUP(N686,'Depression Treatment'!F$43:I$46,3,FALSE)+(1-T686)*VLOOKUP(N686,'Depression Treatment'!F$43:I$46,4,FALSE)))</f>
        <v>#VALUE!</v>
      </c>
      <c r="W686" s="33">
        <f t="shared" ca="1" si="86"/>
        <v>0</v>
      </c>
    </row>
    <row r="687" spans="1:23" x14ac:dyDescent="0.3">
      <c r="A687">
        <f t="shared" si="87"/>
        <v>685</v>
      </c>
      <c r="B687" s="15" t="str">
        <f ca="1">_xlfn.XLOOKUP(OFFSET('Survey Data'!$A$2,A687,0),Key!A$2:A$5,Key!B$2:B$5,"")</f>
        <v/>
      </c>
      <c r="C687" s="15">
        <f ca="1">_xlfn.XLOOKUP(OFFSET('Survey Data'!B$2,$A687,0),Key!$D$2:$D$6,Key!$E$2:$E$6,-25)</f>
        <v>-25</v>
      </c>
      <c r="D687" s="15">
        <f ca="1">_xlfn.XLOOKUP(OFFSET('Survey Data'!C$2,$A687,0),Key!$D$2:$D$6,Key!$E$2:$E$6,-25)</f>
        <v>-25</v>
      </c>
      <c r="E687" s="15">
        <f ca="1">_xlfn.XLOOKUP(OFFSET('Survey Data'!D$2,$A687,0),Key!$D$2:$D$6,Key!$E$2:$E$6,-25)</f>
        <v>-25</v>
      </c>
      <c r="F687" s="15">
        <f ca="1">_xlfn.XLOOKUP(OFFSET('Survey Data'!E$2,$A687,0),Key!$D$2:$D$6,Key!$E$2:$E$6,-25)</f>
        <v>-25</v>
      </c>
      <c r="G687" s="15">
        <f ca="1">_xlfn.XLOOKUP(OFFSET('Survey Data'!F$2,$A687,0),Key!$D$2:$D$6,Key!$E$2:$E$6,-25)</f>
        <v>-25</v>
      </c>
      <c r="H687" s="15">
        <f ca="1">_xlfn.XLOOKUP(OFFSET('Survey Data'!G$2,$A687,0),Key!$D$2:$D$6,Key!$E$2:$E$6,-25)</f>
        <v>-25</v>
      </c>
      <c r="I687" s="15">
        <f ca="1">OFFSET('Survey Data'!$H$2,A687,0)</f>
        <v>0</v>
      </c>
      <c r="J687" s="15" t="str">
        <f ca="1">_xlfn.XLOOKUP(OFFSET('Survey Data'!$R$2,A687,0),Key!$G$2:$G$3,Key!$H$2:$H$3,"")</f>
        <v/>
      </c>
      <c r="L687">
        <f t="shared" ca="1" si="80"/>
        <v>-150</v>
      </c>
      <c r="M687">
        <f t="shared" ca="1" si="81"/>
        <v>0</v>
      </c>
      <c r="N687" t="e">
        <f ca="1">VLOOKUP(M687,Key!J$2:K$101,2,FALSE)</f>
        <v>#N/A</v>
      </c>
      <c r="O687" t="e" cm="1">
        <f t="array" ref="O687">_xlfn.IFS(COUNTIF('Survey Data'!J687:P687,"Yes")&gt;1,4,'Survey Data'!P687="Yes",1,'Survey Data'!L687="Yes",2,'Survey Data'!M687="Yes",3,'Survey Data'!J687="Yes",4,'Survey Data'!K687="Yes",4,'Survey Data'!N687="Yes",4)</f>
        <v>#N/A</v>
      </c>
      <c r="P687" t="e">
        <f t="shared" ca="1" si="82"/>
        <v>#N/A</v>
      </c>
      <c r="Q687">
        <f t="shared" ca="1" si="83"/>
        <v>1</v>
      </c>
      <c r="R687" t="b">
        <f t="shared" ca="1" si="84"/>
        <v>1</v>
      </c>
      <c r="S687" t="str">
        <f t="shared" ca="1" si="85"/>
        <v/>
      </c>
      <c r="T687" t="e">
        <f ca="1">_xlfn.XLOOKUP(P687,'Depression Treatment'!A$2:A$33,'Depression Treatment'!I$2:I$33,0)*S687</f>
        <v>#N/A</v>
      </c>
      <c r="U687">
        <f>IF(LEFT('Survey Data'!I687,8)="Employed",1,0)</f>
        <v>0</v>
      </c>
      <c r="V687" s="33" t="e">
        <f ca="1">S687*(U687*(T687*VLOOKUP(N687,'Depression Treatment'!F$38:I$41,3,FALSE)+(1-T687)*VLOOKUP(N687,'Depression Treatment'!F$38:I$41,4,FALSE))+(1-U687)*(T687*VLOOKUP(N687,'Depression Treatment'!F$43:I$46,3,FALSE)+(1-T687)*VLOOKUP(N687,'Depression Treatment'!F$43:I$46,4,FALSE)))</f>
        <v>#VALUE!</v>
      </c>
      <c r="W687" s="33">
        <f t="shared" ca="1" si="86"/>
        <v>0</v>
      </c>
    </row>
    <row r="688" spans="1:23" x14ac:dyDescent="0.3">
      <c r="A688">
        <f t="shared" si="87"/>
        <v>686</v>
      </c>
      <c r="B688" s="15" t="str">
        <f ca="1">_xlfn.XLOOKUP(OFFSET('Survey Data'!$A$2,A688,0),Key!A$2:A$5,Key!B$2:B$5,"")</f>
        <v/>
      </c>
      <c r="C688" s="15">
        <f ca="1">_xlfn.XLOOKUP(OFFSET('Survey Data'!B$2,$A688,0),Key!$D$2:$D$6,Key!$E$2:$E$6,-25)</f>
        <v>-25</v>
      </c>
      <c r="D688" s="15">
        <f ca="1">_xlfn.XLOOKUP(OFFSET('Survey Data'!C$2,$A688,0),Key!$D$2:$D$6,Key!$E$2:$E$6,-25)</f>
        <v>-25</v>
      </c>
      <c r="E688" s="15">
        <f ca="1">_xlfn.XLOOKUP(OFFSET('Survey Data'!D$2,$A688,0),Key!$D$2:$D$6,Key!$E$2:$E$6,-25)</f>
        <v>-25</v>
      </c>
      <c r="F688" s="15">
        <f ca="1">_xlfn.XLOOKUP(OFFSET('Survey Data'!E$2,$A688,0),Key!$D$2:$D$6,Key!$E$2:$E$6,-25)</f>
        <v>-25</v>
      </c>
      <c r="G688" s="15">
        <f ca="1">_xlfn.XLOOKUP(OFFSET('Survey Data'!F$2,$A688,0),Key!$D$2:$D$6,Key!$E$2:$E$6,-25)</f>
        <v>-25</v>
      </c>
      <c r="H688" s="15">
        <f ca="1">_xlfn.XLOOKUP(OFFSET('Survey Data'!G$2,$A688,0),Key!$D$2:$D$6,Key!$E$2:$E$6,-25)</f>
        <v>-25</v>
      </c>
      <c r="I688" s="15">
        <f ca="1">OFFSET('Survey Data'!$H$2,A688,0)</f>
        <v>0</v>
      </c>
      <c r="J688" s="15" t="str">
        <f ca="1">_xlfn.XLOOKUP(OFFSET('Survey Data'!$R$2,A688,0),Key!$G$2:$G$3,Key!$H$2:$H$3,"")</f>
        <v/>
      </c>
      <c r="L688">
        <f t="shared" ca="1" si="80"/>
        <v>-150</v>
      </c>
      <c r="M688">
        <f t="shared" ca="1" si="81"/>
        <v>0</v>
      </c>
      <c r="N688" t="e">
        <f ca="1">VLOOKUP(M688,Key!J$2:K$101,2,FALSE)</f>
        <v>#N/A</v>
      </c>
      <c r="O688" t="e" cm="1">
        <f t="array" ref="O688">_xlfn.IFS(COUNTIF('Survey Data'!J688:P688,"Yes")&gt;1,4,'Survey Data'!P688="Yes",1,'Survey Data'!L688="Yes",2,'Survey Data'!M688="Yes",3,'Survey Data'!J688="Yes",4,'Survey Data'!K688="Yes",4,'Survey Data'!N688="Yes",4)</f>
        <v>#N/A</v>
      </c>
      <c r="P688" t="e">
        <f t="shared" ca="1" si="82"/>
        <v>#N/A</v>
      </c>
      <c r="Q688">
        <f t="shared" ca="1" si="83"/>
        <v>1</v>
      </c>
      <c r="R688" t="b">
        <f t="shared" ca="1" si="84"/>
        <v>1</v>
      </c>
      <c r="S688" t="str">
        <f t="shared" ca="1" si="85"/>
        <v/>
      </c>
      <c r="T688" t="e">
        <f ca="1">_xlfn.XLOOKUP(P688,'Depression Treatment'!A$2:A$33,'Depression Treatment'!I$2:I$33,0)*S688</f>
        <v>#N/A</v>
      </c>
      <c r="U688">
        <f>IF(LEFT('Survey Data'!I688,8)="Employed",1,0)</f>
        <v>0</v>
      </c>
      <c r="V688" s="33" t="e">
        <f ca="1">S688*(U688*(T688*VLOOKUP(N688,'Depression Treatment'!F$38:I$41,3,FALSE)+(1-T688)*VLOOKUP(N688,'Depression Treatment'!F$38:I$41,4,FALSE))+(1-U688)*(T688*VLOOKUP(N688,'Depression Treatment'!F$43:I$46,3,FALSE)+(1-T688)*VLOOKUP(N688,'Depression Treatment'!F$43:I$46,4,FALSE)))</f>
        <v>#VALUE!</v>
      </c>
      <c r="W688" s="33">
        <f t="shared" ca="1" si="86"/>
        <v>0</v>
      </c>
    </row>
    <row r="689" spans="1:23" x14ac:dyDescent="0.3">
      <c r="A689">
        <f t="shared" si="87"/>
        <v>687</v>
      </c>
      <c r="B689" s="15" t="str">
        <f ca="1">_xlfn.XLOOKUP(OFFSET('Survey Data'!$A$2,A689,0),Key!A$2:A$5,Key!B$2:B$5,"")</f>
        <v/>
      </c>
      <c r="C689" s="15">
        <f ca="1">_xlfn.XLOOKUP(OFFSET('Survey Data'!B$2,$A689,0),Key!$D$2:$D$6,Key!$E$2:$E$6,-25)</f>
        <v>-25</v>
      </c>
      <c r="D689" s="15">
        <f ca="1">_xlfn.XLOOKUP(OFFSET('Survey Data'!C$2,$A689,0),Key!$D$2:$D$6,Key!$E$2:$E$6,-25)</f>
        <v>-25</v>
      </c>
      <c r="E689" s="15">
        <f ca="1">_xlfn.XLOOKUP(OFFSET('Survey Data'!D$2,$A689,0),Key!$D$2:$D$6,Key!$E$2:$E$6,-25)</f>
        <v>-25</v>
      </c>
      <c r="F689" s="15">
        <f ca="1">_xlfn.XLOOKUP(OFFSET('Survey Data'!E$2,$A689,0),Key!$D$2:$D$6,Key!$E$2:$E$6,-25)</f>
        <v>-25</v>
      </c>
      <c r="G689" s="15">
        <f ca="1">_xlfn.XLOOKUP(OFFSET('Survey Data'!F$2,$A689,0),Key!$D$2:$D$6,Key!$E$2:$E$6,-25)</f>
        <v>-25</v>
      </c>
      <c r="H689" s="15">
        <f ca="1">_xlfn.XLOOKUP(OFFSET('Survey Data'!G$2,$A689,0),Key!$D$2:$D$6,Key!$E$2:$E$6,-25)</f>
        <v>-25</v>
      </c>
      <c r="I689" s="15">
        <f ca="1">OFFSET('Survey Data'!$H$2,A689,0)</f>
        <v>0</v>
      </c>
      <c r="J689" s="15" t="str">
        <f ca="1">_xlfn.XLOOKUP(OFFSET('Survey Data'!$R$2,A689,0),Key!$G$2:$G$3,Key!$H$2:$H$3,"")</f>
        <v/>
      </c>
      <c r="L689">
        <f t="shared" ca="1" si="80"/>
        <v>-150</v>
      </c>
      <c r="M689">
        <f t="shared" ca="1" si="81"/>
        <v>0</v>
      </c>
      <c r="N689" t="e">
        <f ca="1">VLOOKUP(M689,Key!J$2:K$101,2,FALSE)</f>
        <v>#N/A</v>
      </c>
      <c r="O689" t="e" cm="1">
        <f t="array" ref="O689">_xlfn.IFS(COUNTIF('Survey Data'!J689:P689,"Yes")&gt;1,4,'Survey Data'!P689="Yes",1,'Survey Data'!L689="Yes",2,'Survey Data'!M689="Yes",3,'Survey Data'!J689="Yes",4,'Survey Data'!K689="Yes",4,'Survey Data'!N689="Yes",4)</f>
        <v>#N/A</v>
      </c>
      <c r="P689" t="e">
        <f t="shared" ca="1" si="82"/>
        <v>#N/A</v>
      </c>
      <c r="Q689">
        <f t="shared" ca="1" si="83"/>
        <v>1</v>
      </c>
      <c r="R689" t="b">
        <f t="shared" ca="1" si="84"/>
        <v>1</v>
      </c>
      <c r="S689" t="str">
        <f t="shared" ca="1" si="85"/>
        <v/>
      </c>
      <c r="T689" t="e">
        <f ca="1">_xlfn.XLOOKUP(P689,'Depression Treatment'!A$2:A$33,'Depression Treatment'!I$2:I$33,0)*S689</f>
        <v>#N/A</v>
      </c>
      <c r="U689">
        <f>IF(LEFT('Survey Data'!I689,8)="Employed",1,0)</f>
        <v>0</v>
      </c>
      <c r="V689" s="33" t="e">
        <f ca="1">S689*(U689*(T689*VLOOKUP(N689,'Depression Treatment'!F$38:I$41,3,FALSE)+(1-T689)*VLOOKUP(N689,'Depression Treatment'!F$38:I$41,4,FALSE))+(1-U689)*(T689*VLOOKUP(N689,'Depression Treatment'!F$43:I$46,3,FALSE)+(1-T689)*VLOOKUP(N689,'Depression Treatment'!F$43:I$46,4,FALSE)))</f>
        <v>#VALUE!</v>
      </c>
      <c r="W689" s="33">
        <f t="shared" ca="1" si="86"/>
        <v>0</v>
      </c>
    </row>
    <row r="690" spans="1:23" x14ac:dyDescent="0.3">
      <c r="A690">
        <f t="shared" si="87"/>
        <v>688</v>
      </c>
      <c r="B690" s="15" t="str">
        <f ca="1">_xlfn.XLOOKUP(OFFSET('Survey Data'!$A$2,A690,0),Key!A$2:A$5,Key!B$2:B$5,"")</f>
        <v/>
      </c>
      <c r="C690" s="15">
        <f ca="1">_xlfn.XLOOKUP(OFFSET('Survey Data'!B$2,$A690,0),Key!$D$2:$D$6,Key!$E$2:$E$6,-25)</f>
        <v>-25</v>
      </c>
      <c r="D690" s="15">
        <f ca="1">_xlfn.XLOOKUP(OFFSET('Survey Data'!C$2,$A690,0),Key!$D$2:$D$6,Key!$E$2:$E$6,-25)</f>
        <v>-25</v>
      </c>
      <c r="E690" s="15">
        <f ca="1">_xlfn.XLOOKUP(OFFSET('Survey Data'!D$2,$A690,0),Key!$D$2:$D$6,Key!$E$2:$E$6,-25)</f>
        <v>-25</v>
      </c>
      <c r="F690" s="15">
        <f ca="1">_xlfn.XLOOKUP(OFFSET('Survey Data'!E$2,$A690,0),Key!$D$2:$D$6,Key!$E$2:$E$6,-25)</f>
        <v>-25</v>
      </c>
      <c r="G690" s="15">
        <f ca="1">_xlfn.XLOOKUP(OFFSET('Survey Data'!F$2,$A690,0),Key!$D$2:$D$6,Key!$E$2:$E$6,-25)</f>
        <v>-25</v>
      </c>
      <c r="H690" s="15">
        <f ca="1">_xlfn.XLOOKUP(OFFSET('Survey Data'!G$2,$A690,0),Key!$D$2:$D$6,Key!$E$2:$E$6,-25)</f>
        <v>-25</v>
      </c>
      <c r="I690" s="15">
        <f ca="1">OFFSET('Survey Data'!$H$2,A690,0)</f>
        <v>0</v>
      </c>
      <c r="J690" s="15" t="str">
        <f ca="1">_xlfn.XLOOKUP(OFFSET('Survey Data'!$R$2,A690,0),Key!$G$2:$G$3,Key!$H$2:$H$3,"")</f>
        <v/>
      </c>
      <c r="L690">
        <f t="shared" ca="1" si="80"/>
        <v>-150</v>
      </c>
      <c r="M690">
        <f t="shared" ca="1" si="81"/>
        <v>0</v>
      </c>
      <c r="N690" t="e">
        <f ca="1">VLOOKUP(M690,Key!J$2:K$101,2,FALSE)</f>
        <v>#N/A</v>
      </c>
      <c r="O690" t="e" cm="1">
        <f t="array" ref="O690">_xlfn.IFS(COUNTIF('Survey Data'!J690:P690,"Yes")&gt;1,4,'Survey Data'!P690="Yes",1,'Survey Data'!L690="Yes",2,'Survey Data'!M690="Yes",3,'Survey Data'!J690="Yes",4,'Survey Data'!K690="Yes",4,'Survey Data'!N690="Yes",4)</f>
        <v>#N/A</v>
      </c>
      <c r="P690" t="e">
        <f t="shared" ca="1" si="82"/>
        <v>#N/A</v>
      </c>
      <c r="Q690">
        <f t="shared" ca="1" si="83"/>
        <v>1</v>
      </c>
      <c r="R690" t="b">
        <f t="shared" ca="1" si="84"/>
        <v>1</v>
      </c>
      <c r="S690" t="str">
        <f t="shared" ca="1" si="85"/>
        <v/>
      </c>
      <c r="T690" t="e">
        <f ca="1">_xlfn.XLOOKUP(P690,'Depression Treatment'!A$2:A$33,'Depression Treatment'!I$2:I$33,0)*S690</f>
        <v>#N/A</v>
      </c>
      <c r="U690">
        <f>IF(LEFT('Survey Data'!I690,8)="Employed",1,0)</f>
        <v>0</v>
      </c>
      <c r="V690" s="33" t="e">
        <f ca="1">S690*(U690*(T690*VLOOKUP(N690,'Depression Treatment'!F$38:I$41,3,FALSE)+(1-T690)*VLOOKUP(N690,'Depression Treatment'!F$38:I$41,4,FALSE))+(1-U690)*(T690*VLOOKUP(N690,'Depression Treatment'!F$43:I$46,3,FALSE)+(1-T690)*VLOOKUP(N690,'Depression Treatment'!F$43:I$46,4,FALSE)))</f>
        <v>#VALUE!</v>
      </c>
      <c r="W690" s="33">
        <f t="shared" ca="1" si="86"/>
        <v>0</v>
      </c>
    </row>
    <row r="691" spans="1:23" x14ac:dyDescent="0.3">
      <c r="A691">
        <f t="shared" si="87"/>
        <v>689</v>
      </c>
      <c r="B691" s="15" t="str">
        <f ca="1">_xlfn.XLOOKUP(OFFSET('Survey Data'!$A$2,A691,0),Key!A$2:A$5,Key!B$2:B$5,"")</f>
        <v/>
      </c>
      <c r="C691" s="15">
        <f ca="1">_xlfn.XLOOKUP(OFFSET('Survey Data'!B$2,$A691,0),Key!$D$2:$D$6,Key!$E$2:$E$6,-25)</f>
        <v>-25</v>
      </c>
      <c r="D691" s="15">
        <f ca="1">_xlfn.XLOOKUP(OFFSET('Survey Data'!C$2,$A691,0),Key!$D$2:$D$6,Key!$E$2:$E$6,-25)</f>
        <v>-25</v>
      </c>
      <c r="E691" s="15">
        <f ca="1">_xlfn.XLOOKUP(OFFSET('Survey Data'!D$2,$A691,0),Key!$D$2:$D$6,Key!$E$2:$E$6,-25)</f>
        <v>-25</v>
      </c>
      <c r="F691" s="15">
        <f ca="1">_xlfn.XLOOKUP(OFFSET('Survey Data'!E$2,$A691,0),Key!$D$2:$D$6,Key!$E$2:$E$6,-25)</f>
        <v>-25</v>
      </c>
      <c r="G691" s="15">
        <f ca="1">_xlfn.XLOOKUP(OFFSET('Survey Data'!F$2,$A691,0),Key!$D$2:$D$6,Key!$E$2:$E$6,-25)</f>
        <v>-25</v>
      </c>
      <c r="H691" s="15">
        <f ca="1">_xlfn.XLOOKUP(OFFSET('Survey Data'!G$2,$A691,0),Key!$D$2:$D$6,Key!$E$2:$E$6,-25)</f>
        <v>-25</v>
      </c>
      <c r="I691" s="15">
        <f ca="1">OFFSET('Survey Data'!$H$2,A691,0)</f>
        <v>0</v>
      </c>
      <c r="J691" s="15" t="str">
        <f ca="1">_xlfn.XLOOKUP(OFFSET('Survey Data'!$R$2,A691,0),Key!$G$2:$G$3,Key!$H$2:$H$3,"")</f>
        <v/>
      </c>
      <c r="L691">
        <f t="shared" ca="1" si="80"/>
        <v>-150</v>
      </c>
      <c r="M691">
        <f t="shared" ca="1" si="81"/>
        <v>0</v>
      </c>
      <c r="N691" t="e">
        <f ca="1">VLOOKUP(M691,Key!J$2:K$101,2,FALSE)</f>
        <v>#N/A</v>
      </c>
      <c r="O691" t="e" cm="1">
        <f t="array" ref="O691">_xlfn.IFS(COUNTIF('Survey Data'!J691:P691,"Yes")&gt;1,4,'Survey Data'!P691="Yes",1,'Survey Data'!L691="Yes",2,'Survey Data'!M691="Yes",3,'Survey Data'!J691="Yes",4,'Survey Data'!K691="Yes",4,'Survey Data'!N691="Yes",4)</f>
        <v>#N/A</v>
      </c>
      <c r="P691" t="e">
        <f t="shared" ca="1" si="82"/>
        <v>#N/A</v>
      </c>
      <c r="Q691">
        <f t="shared" ca="1" si="83"/>
        <v>1</v>
      </c>
      <c r="R691" t="b">
        <f t="shared" ca="1" si="84"/>
        <v>1</v>
      </c>
      <c r="S691" t="str">
        <f t="shared" ca="1" si="85"/>
        <v/>
      </c>
      <c r="T691" t="e">
        <f ca="1">_xlfn.XLOOKUP(P691,'Depression Treatment'!A$2:A$33,'Depression Treatment'!I$2:I$33,0)*S691</f>
        <v>#N/A</v>
      </c>
      <c r="U691">
        <f>IF(LEFT('Survey Data'!I691,8)="Employed",1,0)</f>
        <v>0</v>
      </c>
      <c r="V691" s="33" t="e">
        <f ca="1">S691*(U691*(T691*VLOOKUP(N691,'Depression Treatment'!F$38:I$41,3,FALSE)+(1-T691)*VLOOKUP(N691,'Depression Treatment'!F$38:I$41,4,FALSE))+(1-U691)*(T691*VLOOKUP(N691,'Depression Treatment'!F$43:I$46,3,FALSE)+(1-T691)*VLOOKUP(N691,'Depression Treatment'!F$43:I$46,4,FALSE)))</f>
        <v>#VALUE!</v>
      </c>
      <c r="W691" s="33">
        <f t="shared" ca="1" si="86"/>
        <v>0</v>
      </c>
    </row>
    <row r="692" spans="1:23" x14ac:dyDescent="0.3">
      <c r="A692">
        <f t="shared" si="87"/>
        <v>690</v>
      </c>
      <c r="B692" s="15" t="str">
        <f ca="1">_xlfn.XLOOKUP(OFFSET('Survey Data'!$A$2,A692,0),Key!A$2:A$5,Key!B$2:B$5,"")</f>
        <v/>
      </c>
      <c r="C692" s="15">
        <f ca="1">_xlfn.XLOOKUP(OFFSET('Survey Data'!B$2,$A692,0),Key!$D$2:$D$6,Key!$E$2:$E$6,-25)</f>
        <v>-25</v>
      </c>
      <c r="D692" s="15">
        <f ca="1">_xlfn.XLOOKUP(OFFSET('Survey Data'!C$2,$A692,0),Key!$D$2:$D$6,Key!$E$2:$E$6,-25)</f>
        <v>-25</v>
      </c>
      <c r="E692" s="15">
        <f ca="1">_xlfn.XLOOKUP(OFFSET('Survey Data'!D$2,$A692,0),Key!$D$2:$D$6,Key!$E$2:$E$6,-25)</f>
        <v>-25</v>
      </c>
      <c r="F692" s="15">
        <f ca="1">_xlfn.XLOOKUP(OFFSET('Survey Data'!E$2,$A692,0),Key!$D$2:$D$6,Key!$E$2:$E$6,-25)</f>
        <v>-25</v>
      </c>
      <c r="G692" s="15">
        <f ca="1">_xlfn.XLOOKUP(OFFSET('Survey Data'!F$2,$A692,0),Key!$D$2:$D$6,Key!$E$2:$E$6,-25)</f>
        <v>-25</v>
      </c>
      <c r="H692" s="15">
        <f ca="1">_xlfn.XLOOKUP(OFFSET('Survey Data'!G$2,$A692,0),Key!$D$2:$D$6,Key!$E$2:$E$6,-25)</f>
        <v>-25</v>
      </c>
      <c r="I692" s="15">
        <f ca="1">OFFSET('Survey Data'!$H$2,A692,0)</f>
        <v>0</v>
      </c>
      <c r="J692" s="15" t="str">
        <f ca="1">_xlfn.XLOOKUP(OFFSET('Survey Data'!$R$2,A692,0),Key!$G$2:$G$3,Key!$H$2:$H$3,"")</f>
        <v/>
      </c>
      <c r="L692">
        <f t="shared" ca="1" si="80"/>
        <v>-150</v>
      </c>
      <c r="M692">
        <f t="shared" ca="1" si="81"/>
        <v>0</v>
      </c>
      <c r="N692" t="e">
        <f ca="1">VLOOKUP(M692,Key!J$2:K$101,2,FALSE)</f>
        <v>#N/A</v>
      </c>
      <c r="O692" t="e" cm="1">
        <f t="array" ref="O692">_xlfn.IFS(COUNTIF('Survey Data'!J692:P692,"Yes")&gt;1,4,'Survey Data'!P692="Yes",1,'Survey Data'!L692="Yes",2,'Survey Data'!M692="Yes",3,'Survey Data'!J692="Yes",4,'Survey Data'!K692="Yes",4,'Survey Data'!N692="Yes",4)</f>
        <v>#N/A</v>
      </c>
      <c r="P692" t="e">
        <f t="shared" ca="1" si="82"/>
        <v>#N/A</v>
      </c>
      <c r="Q692">
        <f t="shared" ca="1" si="83"/>
        <v>1</v>
      </c>
      <c r="R692" t="b">
        <f t="shared" ca="1" si="84"/>
        <v>1</v>
      </c>
      <c r="S692" t="str">
        <f t="shared" ca="1" si="85"/>
        <v/>
      </c>
      <c r="T692" t="e">
        <f ca="1">_xlfn.XLOOKUP(P692,'Depression Treatment'!A$2:A$33,'Depression Treatment'!I$2:I$33,0)*S692</f>
        <v>#N/A</v>
      </c>
      <c r="U692">
        <f>IF(LEFT('Survey Data'!I692,8)="Employed",1,0)</f>
        <v>0</v>
      </c>
      <c r="V692" s="33" t="e">
        <f ca="1">S692*(U692*(T692*VLOOKUP(N692,'Depression Treatment'!F$38:I$41,3,FALSE)+(1-T692)*VLOOKUP(N692,'Depression Treatment'!F$38:I$41,4,FALSE))+(1-U692)*(T692*VLOOKUP(N692,'Depression Treatment'!F$43:I$46,3,FALSE)+(1-T692)*VLOOKUP(N692,'Depression Treatment'!F$43:I$46,4,FALSE)))</f>
        <v>#VALUE!</v>
      </c>
      <c r="W692" s="33">
        <f t="shared" ca="1" si="86"/>
        <v>0</v>
      </c>
    </row>
    <row r="693" spans="1:23" x14ac:dyDescent="0.3">
      <c r="A693">
        <f t="shared" si="87"/>
        <v>691</v>
      </c>
      <c r="B693" s="15" t="str">
        <f ca="1">_xlfn.XLOOKUP(OFFSET('Survey Data'!$A$2,A693,0),Key!A$2:A$5,Key!B$2:B$5,"")</f>
        <v/>
      </c>
      <c r="C693" s="15">
        <f ca="1">_xlfn.XLOOKUP(OFFSET('Survey Data'!B$2,$A693,0),Key!$D$2:$D$6,Key!$E$2:$E$6,-25)</f>
        <v>-25</v>
      </c>
      <c r="D693" s="15">
        <f ca="1">_xlfn.XLOOKUP(OFFSET('Survey Data'!C$2,$A693,0),Key!$D$2:$D$6,Key!$E$2:$E$6,-25)</f>
        <v>-25</v>
      </c>
      <c r="E693" s="15">
        <f ca="1">_xlfn.XLOOKUP(OFFSET('Survey Data'!D$2,$A693,0),Key!$D$2:$D$6,Key!$E$2:$E$6,-25)</f>
        <v>-25</v>
      </c>
      <c r="F693" s="15">
        <f ca="1">_xlfn.XLOOKUP(OFFSET('Survey Data'!E$2,$A693,0),Key!$D$2:$D$6,Key!$E$2:$E$6,-25)</f>
        <v>-25</v>
      </c>
      <c r="G693" s="15">
        <f ca="1">_xlfn.XLOOKUP(OFFSET('Survey Data'!F$2,$A693,0),Key!$D$2:$D$6,Key!$E$2:$E$6,-25)</f>
        <v>-25</v>
      </c>
      <c r="H693" s="15">
        <f ca="1">_xlfn.XLOOKUP(OFFSET('Survey Data'!G$2,$A693,0),Key!$D$2:$D$6,Key!$E$2:$E$6,-25)</f>
        <v>-25</v>
      </c>
      <c r="I693" s="15">
        <f ca="1">OFFSET('Survey Data'!$H$2,A693,0)</f>
        <v>0</v>
      </c>
      <c r="J693" s="15" t="str">
        <f ca="1">_xlfn.XLOOKUP(OFFSET('Survey Data'!$R$2,A693,0),Key!$G$2:$G$3,Key!$H$2:$H$3,"")</f>
        <v/>
      </c>
      <c r="L693">
        <f t="shared" ca="1" si="80"/>
        <v>-150</v>
      </c>
      <c r="M693">
        <f t="shared" ca="1" si="81"/>
        <v>0</v>
      </c>
      <c r="N693" t="e">
        <f ca="1">VLOOKUP(M693,Key!J$2:K$101,2,FALSE)</f>
        <v>#N/A</v>
      </c>
      <c r="O693" t="e" cm="1">
        <f t="array" ref="O693">_xlfn.IFS(COUNTIF('Survey Data'!J693:P693,"Yes")&gt;1,4,'Survey Data'!P693="Yes",1,'Survey Data'!L693="Yes",2,'Survey Data'!M693="Yes",3,'Survey Data'!J693="Yes",4,'Survey Data'!K693="Yes",4,'Survey Data'!N693="Yes",4)</f>
        <v>#N/A</v>
      </c>
      <c r="P693" t="e">
        <f t="shared" ca="1" si="82"/>
        <v>#N/A</v>
      </c>
      <c r="Q693">
        <f t="shared" ca="1" si="83"/>
        <v>1</v>
      </c>
      <c r="R693" t="b">
        <f t="shared" ca="1" si="84"/>
        <v>1</v>
      </c>
      <c r="S693" t="str">
        <f t="shared" ca="1" si="85"/>
        <v/>
      </c>
      <c r="T693" t="e">
        <f ca="1">_xlfn.XLOOKUP(P693,'Depression Treatment'!A$2:A$33,'Depression Treatment'!I$2:I$33,0)*S693</f>
        <v>#N/A</v>
      </c>
      <c r="U693">
        <f>IF(LEFT('Survey Data'!I693,8)="Employed",1,0)</f>
        <v>0</v>
      </c>
      <c r="V693" s="33" t="e">
        <f ca="1">S693*(U693*(T693*VLOOKUP(N693,'Depression Treatment'!F$38:I$41,3,FALSE)+(1-T693)*VLOOKUP(N693,'Depression Treatment'!F$38:I$41,4,FALSE))+(1-U693)*(T693*VLOOKUP(N693,'Depression Treatment'!F$43:I$46,3,FALSE)+(1-T693)*VLOOKUP(N693,'Depression Treatment'!F$43:I$46,4,FALSE)))</f>
        <v>#VALUE!</v>
      </c>
      <c r="W693" s="33">
        <f t="shared" ca="1" si="86"/>
        <v>0</v>
      </c>
    </row>
    <row r="694" spans="1:23" x14ac:dyDescent="0.3">
      <c r="A694">
        <f t="shared" si="87"/>
        <v>692</v>
      </c>
      <c r="B694" s="15" t="str">
        <f ca="1">_xlfn.XLOOKUP(OFFSET('Survey Data'!$A$2,A694,0),Key!A$2:A$5,Key!B$2:B$5,"")</f>
        <v/>
      </c>
      <c r="C694" s="15">
        <f ca="1">_xlfn.XLOOKUP(OFFSET('Survey Data'!B$2,$A694,0),Key!$D$2:$D$6,Key!$E$2:$E$6,-25)</f>
        <v>-25</v>
      </c>
      <c r="D694" s="15">
        <f ca="1">_xlfn.XLOOKUP(OFFSET('Survey Data'!C$2,$A694,0),Key!$D$2:$D$6,Key!$E$2:$E$6,-25)</f>
        <v>-25</v>
      </c>
      <c r="E694" s="15">
        <f ca="1">_xlfn.XLOOKUP(OFFSET('Survey Data'!D$2,$A694,0),Key!$D$2:$D$6,Key!$E$2:$E$6,-25)</f>
        <v>-25</v>
      </c>
      <c r="F694" s="15">
        <f ca="1">_xlfn.XLOOKUP(OFFSET('Survey Data'!E$2,$A694,0),Key!$D$2:$D$6,Key!$E$2:$E$6,-25)</f>
        <v>-25</v>
      </c>
      <c r="G694" s="15">
        <f ca="1">_xlfn.XLOOKUP(OFFSET('Survey Data'!F$2,$A694,0),Key!$D$2:$D$6,Key!$E$2:$E$6,-25)</f>
        <v>-25</v>
      </c>
      <c r="H694" s="15">
        <f ca="1">_xlfn.XLOOKUP(OFFSET('Survey Data'!G$2,$A694,0),Key!$D$2:$D$6,Key!$E$2:$E$6,-25)</f>
        <v>-25</v>
      </c>
      <c r="I694" s="15">
        <f ca="1">OFFSET('Survey Data'!$H$2,A694,0)</f>
        <v>0</v>
      </c>
      <c r="J694" s="15" t="str">
        <f ca="1">_xlfn.XLOOKUP(OFFSET('Survey Data'!$R$2,A694,0),Key!$G$2:$G$3,Key!$H$2:$H$3,"")</f>
        <v/>
      </c>
      <c r="L694">
        <f t="shared" ca="1" si="80"/>
        <v>-150</v>
      </c>
      <c r="M694">
        <f t="shared" ca="1" si="81"/>
        <v>0</v>
      </c>
      <c r="N694" t="e">
        <f ca="1">VLOOKUP(M694,Key!J$2:K$101,2,FALSE)</f>
        <v>#N/A</v>
      </c>
      <c r="O694" t="e" cm="1">
        <f t="array" ref="O694">_xlfn.IFS(COUNTIF('Survey Data'!J694:P694,"Yes")&gt;1,4,'Survey Data'!P694="Yes",1,'Survey Data'!L694="Yes",2,'Survey Data'!M694="Yes",3,'Survey Data'!J694="Yes",4,'Survey Data'!K694="Yes",4,'Survey Data'!N694="Yes",4)</f>
        <v>#N/A</v>
      </c>
      <c r="P694" t="e">
        <f t="shared" ca="1" si="82"/>
        <v>#N/A</v>
      </c>
      <c r="Q694">
        <f t="shared" ca="1" si="83"/>
        <v>1</v>
      </c>
      <c r="R694" t="b">
        <f t="shared" ca="1" si="84"/>
        <v>1</v>
      </c>
      <c r="S694" t="str">
        <f t="shared" ca="1" si="85"/>
        <v/>
      </c>
      <c r="T694" t="e">
        <f ca="1">_xlfn.XLOOKUP(P694,'Depression Treatment'!A$2:A$33,'Depression Treatment'!I$2:I$33,0)*S694</f>
        <v>#N/A</v>
      </c>
      <c r="U694">
        <f>IF(LEFT('Survey Data'!I694,8)="Employed",1,0)</f>
        <v>0</v>
      </c>
      <c r="V694" s="33" t="e">
        <f ca="1">S694*(U694*(T694*VLOOKUP(N694,'Depression Treatment'!F$38:I$41,3,FALSE)+(1-T694)*VLOOKUP(N694,'Depression Treatment'!F$38:I$41,4,FALSE))+(1-U694)*(T694*VLOOKUP(N694,'Depression Treatment'!F$43:I$46,3,FALSE)+(1-T694)*VLOOKUP(N694,'Depression Treatment'!F$43:I$46,4,FALSE)))</f>
        <v>#VALUE!</v>
      </c>
      <c r="W694" s="33">
        <f t="shared" ca="1" si="86"/>
        <v>0</v>
      </c>
    </row>
    <row r="695" spans="1:23" x14ac:dyDescent="0.3">
      <c r="A695">
        <f t="shared" si="87"/>
        <v>693</v>
      </c>
      <c r="B695" s="15" t="str">
        <f ca="1">_xlfn.XLOOKUP(OFFSET('Survey Data'!$A$2,A695,0),Key!A$2:A$5,Key!B$2:B$5,"")</f>
        <v/>
      </c>
      <c r="C695" s="15">
        <f ca="1">_xlfn.XLOOKUP(OFFSET('Survey Data'!B$2,$A695,0),Key!$D$2:$D$6,Key!$E$2:$E$6,-25)</f>
        <v>-25</v>
      </c>
      <c r="D695" s="15">
        <f ca="1">_xlfn.XLOOKUP(OFFSET('Survey Data'!C$2,$A695,0),Key!$D$2:$D$6,Key!$E$2:$E$6,-25)</f>
        <v>-25</v>
      </c>
      <c r="E695" s="15">
        <f ca="1">_xlfn.XLOOKUP(OFFSET('Survey Data'!D$2,$A695,0),Key!$D$2:$D$6,Key!$E$2:$E$6,-25)</f>
        <v>-25</v>
      </c>
      <c r="F695" s="15">
        <f ca="1">_xlfn.XLOOKUP(OFFSET('Survey Data'!E$2,$A695,0),Key!$D$2:$D$6,Key!$E$2:$E$6,-25)</f>
        <v>-25</v>
      </c>
      <c r="G695" s="15">
        <f ca="1">_xlfn.XLOOKUP(OFFSET('Survey Data'!F$2,$A695,0),Key!$D$2:$D$6,Key!$E$2:$E$6,-25)</f>
        <v>-25</v>
      </c>
      <c r="H695" s="15">
        <f ca="1">_xlfn.XLOOKUP(OFFSET('Survey Data'!G$2,$A695,0),Key!$D$2:$D$6,Key!$E$2:$E$6,-25)</f>
        <v>-25</v>
      </c>
      <c r="I695" s="15">
        <f ca="1">OFFSET('Survey Data'!$H$2,A695,0)</f>
        <v>0</v>
      </c>
      <c r="J695" s="15" t="str">
        <f ca="1">_xlfn.XLOOKUP(OFFSET('Survey Data'!$R$2,A695,0),Key!$G$2:$G$3,Key!$H$2:$H$3,"")</f>
        <v/>
      </c>
      <c r="L695">
        <f t="shared" ca="1" si="80"/>
        <v>-150</v>
      </c>
      <c r="M695">
        <f t="shared" ca="1" si="81"/>
        <v>0</v>
      </c>
      <c r="N695" t="e">
        <f ca="1">VLOOKUP(M695,Key!J$2:K$101,2,FALSE)</f>
        <v>#N/A</v>
      </c>
      <c r="O695" t="e" cm="1">
        <f t="array" ref="O695">_xlfn.IFS(COUNTIF('Survey Data'!J695:P695,"Yes")&gt;1,4,'Survey Data'!P695="Yes",1,'Survey Data'!L695="Yes",2,'Survey Data'!M695="Yes",3,'Survey Data'!J695="Yes",4,'Survey Data'!K695="Yes",4,'Survey Data'!N695="Yes",4)</f>
        <v>#N/A</v>
      </c>
      <c r="P695" t="e">
        <f t="shared" ca="1" si="82"/>
        <v>#N/A</v>
      </c>
      <c r="Q695">
        <f t="shared" ca="1" si="83"/>
        <v>1</v>
      </c>
      <c r="R695" t="b">
        <f t="shared" ca="1" si="84"/>
        <v>1</v>
      </c>
      <c r="S695" t="str">
        <f t="shared" ca="1" si="85"/>
        <v/>
      </c>
      <c r="T695" t="e">
        <f ca="1">_xlfn.XLOOKUP(P695,'Depression Treatment'!A$2:A$33,'Depression Treatment'!I$2:I$33,0)*S695</f>
        <v>#N/A</v>
      </c>
      <c r="U695">
        <f>IF(LEFT('Survey Data'!I695,8)="Employed",1,0)</f>
        <v>0</v>
      </c>
      <c r="V695" s="33" t="e">
        <f ca="1">S695*(U695*(T695*VLOOKUP(N695,'Depression Treatment'!F$38:I$41,3,FALSE)+(1-T695)*VLOOKUP(N695,'Depression Treatment'!F$38:I$41,4,FALSE))+(1-U695)*(T695*VLOOKUP(N695,'Depression Treatment'!F$43:I$46,3,FALSE)+(1-T695)*VLOOKUP(N695,'Depression Treatment'!F$43:I$46,4,FALSE)))</f>
        <v>#VALUE!</v>
      </c>
      <c r="W695" s="33">
        <f t="shared" ca="1" si="86"/>
        <v>0</v>
      </c>
    </row>
    <row r="696" spans="1:23" x14ac:dyDescent="0.3">
      <c r="A696">
        <f t="shared" si="87"/>
        <v>694</v>
      </c>
      <c r="B696" s="15" t="str">
        <f ca="1">_xlfn.XLOOKUP(OFFSET('Survey Data'!$A$2,A696,0),Key!A$2:A$5,Key!B$2:B$5,"")</f>
        <v/>
      </c>
      <c r="C696" s="15">
        <f ca="1">_xlfn.XLOOKUP(OFFSET('Survey Data'!B$2,$A696,0),Key!$D$2:$D$6,Key!$E$2:$E$6,-25)</f>
        <v>-25</v>
      </c>
      <c r="D696" s="15">
        <f ca="1">_xlfn.XLOOKUP(OFFSET('Survey Data'!C$2,$A696,0),Key!$D$2:$D$6,Key!$E$2:$E$6,-25)</f>
        <v>-25</v>
      </c>
      <c r="E696" s="15">
        <f ca="1">_xlfn.XLOOKUP(OFFSET('Survey Data'!D$2,$A696,0),Key!$D$2:$D$6,Key!$E$2:$E$6,-25)</f>
        <v>-25</v>
      </c>
      <c r="F696" s="15">
        <f ca="1">_xlfn.XLOOKUP(OFFSET('Survey Data'!E$2,$A696,0),Key!$D$2:$D$6,Key!$E$2:$E$6,-25)</f>
        <v>-25</v>
      </c>
      <c r="G696" s="15">
        <f ca="1">_xlfn.XLOOKUP(OFFSET('Survey Data'!F$2,$A696,0),Key!$D$2:$D$6,Key!$E$2:$E$6,-25)</f>
        <v>-25</v>
      </c>
      <c r="H696" s="15">
        <f ca="1">_xlfn.XLOOKUP(OFFSET('Survey Data'!G$2,$A696,0),Key!$D$2:$D$6,Key!$E$2:$E$6,-25)</f>
        <v>-25</v>
      </c>
      <c r="I696" s="15">
        <f ca="1">OFFSET('Survey Data'!$H$2,A696,0)</f>
        <v>0</v>
      </c>
      <c r="J696" s="15" t="str">
        <f ca="1">_xlfn.XLOOKUP(OFFSET('Survey Data'!$R$2,A696,0),Key!$G$2:$G$3,Key!$H$2:$H$3,"")</f>
        <v/>
      </c>
      <c r="L696">
        <f t="shared" ca="1" si="80"/>
        <v>-150</v>
      </c>
      <c r="M696">
        <f t="shared" ca="1" si="81"/>
        <v>0</v>
      </c>
      <c r="N696" t="e">
        <f ca="1">VLOOKUP(M696,Key!J$2:K$101,2,FALSE)</f>
        <v>#N/A</v>
      </c>
      <c r="O696" t="e" cm="1">
        <f t="array" ref="O696">_xlfn.IFS(COUNTIF('Survey Data'!J696:P696,"Yes")&gt;1,4,'Survey Data'!P696="Yes",1,'Survey Data'!L696="Yes",2,'Survey Data'!M696="Yes",3,'Survey Data'!J696="Yes",4,'Survey Data'!K696="Yes",4,'Survey Data'!N696="Yes",4)</f>
        <v>#N/A</v>
      </c>
      <c r="P696" t="e">
        <f t="shared" ca="1" si="82"/>
        <v>#N/A</v>
      </c>
      <c r="Q696">
        <f t="shared" ca="1" si="83"/>
        <v>1</v>
      </c>
      <c r="R696" t="b">
        <f t="shared" ca="1" si="84"/>
        <v>1</v>
      </c>
      <c r="S696" t="str">
        <f t="shared" ca="1" si="85"/>
        <v/>
      </c>
      <c r="T696" t="e">
        <f ca="1">_xlfn.XLOOKUP(P696,'Depression Treatment'!A$2:A$33,'Depression Treatment'!I$2:I$33,0)*S696</f>
        <v>#N/A</v>
      </c>
      <c r="U696">
        <f>IF(LEFT('Survey Data'!I696,8)="Employed",1,0)</f>
        <v>0</v>
      </c>
      <c r="V696" s="33" t="e">
        <f ca="1">S696*(U696*(T696*VLOOKUP(N696,'Depression Treatment'!F$38:I$41,3,FALSE)+(1-T696)*VLOOKUP(N696,'Depression Treatment'!F$38:I$41,4,FALSE))+(1-U696)*(T696*VLOOKUP(N696,'Depression Treatment'!F$43:I$46,3,FALSE)+(1-T696)*VLOOKUP(N696,'Depression Treatment'!F$43:I$46,4,FALSE)))</f>
        <v>#VALUE!</v>
      </c>
      <c r="W696" s="33">
        <f t="shared" ca="1" si="86"/>
        <v>0</v>
      </c>
    </row>
    <row r="697" spans="1:23" x14ac:dyDescent="0.3">
      <c r="A697">
        <f t="shared" si="87"/>
        <v>695</v>
      </c>
      <c r="B697" s="15" t="str">
        <f ca="1">_xlfn.XLOOKUP(OFFSET('Survey Data'!$A$2,A697,0),Key!A$2:A$5,Key!B$2:B$5,"")</f>
        <v/>
      </c>
      <c r="C697" s="15">
        <f ca="1">_xlfn.XLOOKUP(OFFSET('Survey Data'!B$2,$A697,0),Key!$D$2:$D$6,Key!$E$2:$E$6,-25)</f>
        <v>-25</v>
      </c>
      <c r="D697" s="15">
        <f ca="1">_xlfn.XLOOKUP(OFFSET('Survey Data'!C$2,$A697,0),Key!$D$2:$D$6,Key!$E$2:$E$6,-25)</f>
        <v>-25</v>
      </c>
      <c r="E697" s="15">
        <f ca="1">_xlfn.XLOOKUP(OFFSET('Survey Data'!D$2,$A697,0),Key!$D$2:$D$6,Key!$E$2:$E$6,-25)</f>
        <v>-25</v>
      </c>
      <c r="F697" s="15">
        <f ca="1">_xlfn.XLOOKUP(OFFSET('Survey Data'!E$2,$A697,0),Key!$D$2:$D$6,Key!$E$2:$E$6,-25)</f>
        <v>-25</v>
      </c>
      <c r="G697" s="15">
        <f ca="1">_xlfn.XLOOKUP(OFFSET('Survey Data'!F$2,$A697,0),Key!$D$2:$D$6,Key!$E$2:$E$6,-25)</f>
        <v>-25</v>
      </c>
      <c r="H697" s="15">
        <f ca="1">_xlfn.XLOOKUP(OFFSET('Survey Data'!G$2,$A697,0),Key!$D$2:$D$6,Key!$E$2:$E$6,-25)</f>
        <v>-25</v>
      </c>
      <c r="I697" s="15">
        <f ca="1">OFFSET('Survey Data'!$H$2,A697,0)</f>
        <v>0</v>
      </c>
      <c r="J697" s="15" t="str">
        <f ca="1">_xlfn.XLOOKUP(OFFSET('Survey Data'!$R$2,A697,0),Key!$G$2:$G$3,Key!$H$2:$H$3,"")</f>
        <v/>
      </c>
      <c r="L697">
        <f t="shared" ca="1" si="80"/>
        <v>-150</v>
      </c>
      <c r="M697">
        <f t="shared" ca="1" si="81"/>
        <v>0</v>
      </c>
      <c r="N697" t="e">
        <f ca="1">VLOOKUP(M697,Key!J$2:K$101,2,FALSE)</f>
        <v>#N/A</v>
      </c>
      <c r="O697" t="e" cm="1">
        <f t="array" ref="O697">_xlfn.IFS(COUNTIF('Survey Data'!J697:P697,"Yes")&gt;1,4,'Survey Data'!P697="Yes",1,'Survey Data'!L697="Yes",2,'Survey Data'!M697="Yes",3,'Survey Data'!J697="Yes",4,'Survey Data'!K697="Yes",4,'Survey Data'!N697="Yes",4)</f>
        <v>#N/A</v>
      </c>
      <c r="P697" t="e">
        <f t="shared" ca="1" si="82"/>
        <v>#N/A</v>
      </c>
      <c r="Q697">
        <f t="shared" ca="1" si="83"/>
        <v>1</v>
      </c>
      <c r="R697" t="b">
        <f t="shared" ca="1" si="84"/>
        <v>1</v>
      </c>
      <c r="S697" t="str">
        <f t="shared" ca="1" si="85"/>
        <v/>
      </c>
      <c r="T697" t="e">
        <f ca="1">_xlfn.XLOOKUP(P697,'Depression Treatment'!A$2:A$33,'Depression Treatment'!I$2:I$33,0)*S697</f>
        <v>#N/A</v>
      </c>
      <c r="U697">
        <f>IF(LEFT('Survey Data'!I697,8)="Employed",1,0)</f>
        <v>0</v>
      </c>
      <c r="V697" s="33" t="e">
        <f ca="1">S697*(U697*(T697*VLOOKUP(N697,'Depression Treatment'!F$38:I$41,3,FALSE)+(1-T697)*VLOOKUP(N697,'Depression Treatment'!F$38:I$41,4,FALSE))+(1-U697)*(T697*VLOOKUP(N697,'Depression Treatment'!F$43:I$46,3,FALSE)+(1-T697)*VLOOKUP(N697,'Depression Treatment'!F$43:I$46,4,FALSE)))</f>
        <v>#VALUE!</v>
      </c>
      <c r="W697" s="33">
        <f t="shared" ca="1" si="86"/>
        <v>0</v>
      </c>
    </row>
    <row r="698" spans="1:23" x14ac:dyDescent="0.3">
      <c r="A698">
        <f t="shared" si="87"/>
        <v>696</v>
      </c>
      <c r="B698" s="15" t="str">
        <f ca="1">_xlfn.XLOOKUP(OFFSET('Survey Data'!$A$2,A698,0),Key!A$2:A$5,Key!B$2:B$5,"")</f>
        <v/>
      </c>
      <c r="C698" s="15">
        <f ca="1">_xlfn.XLOOKUP(OFFSET('Survey Data'!B$2,$A698,0),Key!$D$2:$D$6,Key!$E$2:$E$6,-25)</f>
        <v>-25</v>
      </c>
      <c r="D698" s="15">
        <f ca="1">_xlfn.XLOOKUP(OFFSET('Survey Data'!C$2,$A698,0),Key!$D$2:$D$6,Key!$E$2:$E$6,-25)</f>
        <v>-25</v>
      </c>
      <c r="E698" s="15">
        <f ca="1">_xlfn.XLOOKUP(OFFSET('Survey Data'!D$2,$A698,0),Key!$D$2:$D$6,Key!$E$2:$E$6,-25)</f>
        <v>-25</v>
      </c>
      <c r="F698" s="15">
        <f ca="1">_xlfn.XLOOKUP(OFFSET('Survey Data'!E$2,$A698,0),Key!$D$2:$D$6,Key!$E$2:$E$6,-25)</f>
        <v>-25</v>
      </c>
      <c r="G698" s="15">
        <f ca="1">_xlfn.XLOOKUP(OFFSET('Survey Data'!F$2,$A698,0),Key!$D$2:$D$6,Key!$E$2:$E$6,-25)</f>
        <v>-25</v>
      </c>
      <c r="H698" s="15">
        <f ca="1">_xlfn.XLOOKUP(OFFSET('Survey Data'!G$2,$A698,0),Key!$D$2:$D$6,Key!$E$2:$E$6,-25)</f>
        <v>-25</v>
      </c>
      <c r="I698" s="15">
        <f ca="1">OFFSET('Survey Data'!$H$2,A698,0)</f>
        <v>0</v>
      </c>
      <c r="J698" s="15" t="str">
        <f ca="1">_xlfn.XLOOKUP(OFFSET('Survey Data'!$R$2,A698,0),Key!$G$2:$G$3,Key!$H$2:$H$3,"")</f>
        <v/>
      </c>
      <c r="L698">
        <f t="shared" ca="1" si="80"/>
        <v>-150</v>
      </c>
      <c r="M698">
        <f t="shared" ca="1" si="81"/>
        <v>0</v>
      </c>
      <c r="N698" t="e">
        <f ca="1">VLOOKUP(M698,Key!J$2:K$101,2,FALSE)</f>
        <v>#N/A</v>
      </c>
      <c r="O698" t="e" cm="1">
        <f t="array" ref="O698">_xlfn.IFS(COUNTIF('Survey Data'!J698:P698,"Yes")&gt;1,4,'Survey Data'!P698="Yes",1,'Survey Data'!L698="Yes",2,'Survey Data'!M698="Yes",3,'Survey Data'!J698="Yes",4,'Survey Data'!K698="Yes",4,'Survey Data'!N698="Yes",4)</f>
        <v>#N/A</v>
      </c>
      <c r="P698" t="e">
        <f t="shared" ca="1" si="82"/>
        <v>#N/A</v>
      </c>
      <c r="Q698">
        <f t="shared" ca="1" si="83"/>
        <v>1</v>
      </c>
      <c r="R698" t="b">
        <f t="shared" ca="1" si="84"/>
        <v>1</v>
      </c>
      <c r="S698" t="str">
        <f t="shared" ca="1" si="85"/>
        <v/>
      </c>
      <c r="T698" t="e">
        <f ca="1">_xlfn.XLOOKUP(P698,'Depression Treatment'!A$2:A$33,'Depression Treatment'!I$2:I$33,0)*S698</f>
        <v>#N/A</v>
      </c>
      <c r="U698">
        <f>IF(LEFT('Survey Data'!I698,8)="Employed",1,0)</f>
        <v>0</v>
      </c>
      <c r="V698" s="33" t="e">
        <f ca="1">S698*(U698*(T698*VLOOKUP(N698,'Depression Treatment'!F$38:I$41,3,FALSE)+(1-T698)*VLOOKUP(N698,'Depression Treatment'!F$38:I$41,4,FALSE))+(1-U698)*(T698*VLOOKUP(N698,'Depression Treatment'!F$43:I$46,3,FALSE)+(1-T698)*VLOOKUP(N698,'Depression Treatment'!F$43:I$46,4,FALSE)))</f>
        <v>#VALUE!</v>
      </c>
      <c r="W698" s="33">
        <f t="shared" ca="1" si="86"/>
        <v>0</v>
      </c>
    </row>
    <row r="699" spans="1:23" x14ac:dyDescent="0.3">
      <c r="A699">
        <f t="shared" si="87"/>
        <v>697</v>
      </c>
      <c r="B699" s="15" t="str">
        <f ca="1">_xlfn.XLOOKUP(OFFSET('Survey Data'!$A$2,A699,0),Key!A$2:A$5,Key!B$2:B$5,"")</f>
        <v/>
      </c>
      <c r="C699" s="15">
        <f ca="1">_xlfn.XLOOKUP(OFFSET('Survey Data'!B$2,$A699,0),Key!$D$2:$D$6,Key!$E$2:$E$6,-25)</f>
        <v>-25</v>
      </c>
      <c r="D699" s="15">
        <f ca="1">_xlfn.XLOOKUP(OFFSET('Survey Data'!C$2,$A699,0),Key!$D$2:$D$6,Key!$E$2:$E$6,-25)</f>
        <v>-25</v>
      </c>
      <c r="E699" s="15">
        <f ca="1">_xlfn.XLOOKUP(OFFSET('Survey Data'!D$2,$A699,0),Key!$D$2:$D$6,Key!$E$2:$E$6,-25)</f>
        <v>-25</v>
      </c>
      <c r="F699" s="15">
        <f ca="1">_xlfn.XLOOKUP(OFFSET('Survey Data'!E$2,$A699,0),Key!$D$2:$D$6,Key!$E$2:$E$6,-25)</f>
        <v>-25</v>
      </c>
      <c r="G699" s="15">
        <f ca="1">_xlfn.XLOOKUP(OFFSET('Survey Data'!F$2,$A699,0),Key!$D$2:$D$6,Key!$E$2:$E$6,-25)</f>
        <v>-25</v>
      </c>
      <c r="H699" s="15">
        <f ca="1">_xlfn.XLOOKUP(OFFSET('Survey Data'!G$2,$A699,0),Key!$D$2:$D$6,Key!$E$2:$E$6,-25)</f>
        <v>-25</v>
      </c>
      <c r="I699" s="15">
        <f ca="1">OFFSET('Survey Data'!$H$2,A699,0)</f>
        <v>0</v>
      </c>
      <c r="J699" s="15" t="str">
        <f ca="1">_xlfn.XLOOKUP(OFFSET('Survey Data'!$R$2,A699,0),Key!$G$2:$G$3,Key!$H$2:$H$3,"")</f>
        <v/>
      </c>
      <c r="L699">
        <f t="shared" ca="1" si="80"/>
        <v>-150</v>
      </c>
      <c r="M699">
        <f t="shared" ca="1" si="81"/>
        <v>0</v>
      </c>
      <c r="N699" t="e">
        <f ca="1">VLOOKUP(M699,Key!J$2:K$101,2,FALSE)</f>
        <v>#N/A</v>
      </c>
      <c r="O699" t="e" cm="1">
        <f t="array" ref="O699">_xlfn.IFS(COUNTIF('Survey Data'!J699:P699,"Yes")&gt;1,4,'Survey Data'!P699="Yes",1,'Survey Data'!L699="Yes",2,'Survey Data'!M699="Yes",3,'Survey Data'!J699="Yes",4,'Survey Data'!K699="Yes",4,'Survey Data'!N699="Yes",4)</f>
        <v>#N/A</v>
      </c>
      <c r="P699" t="e">
        <f t="shared" ca="1" si="82"/>
        <v>#N/A</v>
      </c>
      <c r="Q699">
        <f t="shared" ca="1" si="83"/>
        <v>1</v>
      </c>
      <c r="R699" t="b">
        <f t="shared" ca="1" si="84"/>
        <v>1</v>
      </c>
      <c r="S699" t="str">
        <f t="shared" ca="1" si="85"/>
        <v/>
      </c>
      <c r="T699" t="e">
        <f ca="1">_xlfn.XLOOKUP(P699,'Depression Treatment'!A$2:A$33,'Depression Treatment'!I$2:I$33,0)*S699</f>
        <v>#N/A</v>
      </c>
      <c r="U699">
        <f>IF(LEFT('Survey Data'!I699,8)="Employed",1,0)</f>
        <v>0</v>
      </c>
      <c r="V699" s="33" t="e">
        <f ca="1">S699*(U699*(T699*VLOOKUP(N699,'Depression Treatment'!F$38:I$41,3,FALSE)+(1-T699)*VLOOKUP(N699,'Depression Treatment'!F$38:I$41,4,FALSE))+(1-U699)*(T699*VLOOKUP(N699,'Depression Treatment'!F$43:I$46,3,FALSE)+(1-T699)*VLOOKUP(N699,'Depression Treatment'!F$43:I$46,4,FALSE)))</f>
        <v>#VALUE!</v>
      </c>
      <c r="W699" s="33">
        <f t="shared" ca="1" si="86"/>
        <v>0</v>
      </c>
    </row>
    <row r="700" spans="1:23" x14ac:dyDescent="0.3">
      <c r="A700">
        <f t="shared" si="87"/>
        <v>698</v>
      </c>
      <c r="B700" s="15" t="str">
        <f ca="1">_xlfn.XLOOKUP(OFFSET('Survey Data'!$A$2,A700,0),Key!A$2:A$5,Key!B$2:B$5,"")</f>
        <v/>
      </c>
      <c r="C700" s="15">
        <f ca="1">_xlfn.XLOOKUP(OFFSET('Survey Data'!B$2,$A700,0),Key!$D$2:$D$6,Key!$E$2:$E$6,-25)</f>
        <v>-25</v>
      </c>
      <c r="D700" s="15">
        <f ca="1">_xlfn.XLOOKUP(OFFSET('Survey Data'!C$2,$A700,0),Key!$D$2:$D$6,Key!$E$2:$E$6,-25)</f>
        <v>-25</v>
      </c>
      <c r="E700" s="15">
        <f ca="1">_xlfn.XLOOKUP(OFFSET('Survey Data'!D$2,$A700,0),Key!$D$2:$D$6,Key!$E$2:$E$6,-25)</f>
        <v>-25</v>
      </c>
      <c r="F700" s="15">
        <f ca="1">_xlfn.XLOOKUP(OFFSET('Survey Data'!E$2,$A700,0),Key!$D$2:$D$6,Key!$E$2:$E$6,-25)</f>
        <v>-25</v>
      </c>
      <c r="G700" s="15">
        <f ca="1">_xlfn.XLOOKUP(OFFSET('Survey Data'!F$2,$A700,0),Key!$D$2:$D$6,Key!$E$2:$E$6,-25)</f>
        <v>-25</v>
      </c>
      <c r="H700" s="15">
        <f ca="1">_xlfn.XLOOKUP(OFFSET('Survey Data'!G$2,$A700,0),Key!$D$2:$D$6,Key!$E$2:$E$6,-25)</f>
        <v>-25</v>
      </c>
      <c r="I700" s="15">
        <f ca="1">OFFSET('Survey Data'!$H$2,A700,0)</f>
        <v>0</v>
      </c>
      <c r="J700" s="15" t="str">
        <f ca="1">_xlfn.XLOOKUP(OFFSET('Survey Data'!$R$2,A700,0),Key!$G$2:$G$3,Key!$H$2:$H$3,"")</f>
        <v/>
      </c>
      <c r="L700">
        <f t="shared" ca="1" si="80"/>
        <v>-150</v>
      </c>
      <c r="M700">
        <f t="shared" ca="1" si="81"/>
        <v>0</v>
      </c>
      <c r="N700" t="e">
        <f ca="1">VLOOKUP(M700,Key!J$2:K$101,2,FALSE)</f>
        <v>#N/A</v>
      </c>
      <c r="O700" t="e" cm="1">
        <f t="array" ref="O700">_xlfn.IFS(COUNTIF('Survey Data'!J700:P700,"Yes")&gt;1,4,'Survey Data'!P700="Yes",1,'Survey Data'!L700="Yes",2,'Survey Data'!M700="Yes",3,'Survey Data'!J700="Yes",4,'Survey Data'!K700="Yes",4,'Survey Data'!N700="Yes",4)</f>
        <v>#N/A</v>
      </c>
      <c r="P700" t="e">
        <f t="shared" ca="1" si="82"/>
        <v>#N/A</v>
      </c>
      <c r="Q700">
        <f t="shared" ca="1" si="83"/>
        <v>1</v>
      </c>
      <c r="R700" t="b">
        <f t="shared" ca="1" si="84"/>
        <v>1</v>
      </c>
      <c r="S700" t="str">
        <f t="shared" ca="1" si="85"/>
        <v/>
      </c>
      <c r="T700" t="e">
        <f ca="1">_xlfn.XLOOKUP(P700,'Depression Treatment'!A$2:A$33,'Depression Treatment'!I$2:I$33,0)*S700</f>
        <v>#N/A</v>
      </c>
      <c r="U700">
        <f>IF(LEFT('Survey Data'!I700,8)="Employed",1,0)</f>
        <v>0</v>
      </c>
      <c r="V700" s="33" t="e">
        <f ca="1">S700*(U700*(T700*VLOOKUP(N700,'Depression Treatment'!F$38:I$41,3,FALSE)+(1-T700)*VLOOKUP(N700,'Depression Treatment'!F$38:I$41,4,FALSE))+(1-U700)*(T700*VLOOKUP(N700,'Depression Treatment'!F$43:I$46,3,FALSE)+(1-T700)*VLOOKUP(N700,'Depression Treatment'!F$43:I$46,4,FALSE)))</f>
        <v>#VALUE!</v>
      </c>
      <c r="W700" s="33">
        <f t="shared" ca="1" si="86"/>
        <v>0</v>
      </c>
    </row>
    <row r="701" spans="1:23" x14ac:dyDescent="0.3">
      <c r="A701">
        <f t="shared" si="87"/>
        <v>699</v>
      </c>
      <c r="B701" s="15" t="str">
        <f ca="1">_xlfn.XLOOKUP(OFFSET('Survey Data'!$A$2,A701,0),Key!A$2:A$5,Key!B$2:B$5,"")</f>
        <v/>
      </c>
      <c r="C701" s="15">
        <f ca="1">_xlfn.XLOOKUP(OFFSET('Survey Data'!B$2,$A701,0),Key!$D$2:$D$6,Key!$E$2:$E$6,-25)</f>
        <v>-25</v>
      </c>
      <c r="D701" s="15">
        <f ca="1">_xlfn.XLOOKUP(OFFSET('Survey Data'!C$2,$A701,0),Key!$D$2:$D$6,Key!$E$2:$E$6,-25)</f>
        <v>-25</v>
      </c>
      <c r="E701" s="15">
        <f ca="1">_xlfn.XLOOKUP(OFFSET('Survey Data'!D$2,$A701,0),Key!$D$2:$D$6,Key!$E$2:$E$6,-25)</f>
        <v>-25</v>
      </c>
      <c r="F701" s="15">
        <f ca="1">_xlfn.XLOOKUP(OFFSET('Survey Data'!E$2,$A701,0),Key!$D$2:$D$6,Key!$E$2:$E$6,-25)</f>
        <v>-25</v>
      </c>
      <c r="G701" s="15">
        <f ca="1">_xlfn.XLOOKUP(OFFSET('Survey Data'!F$2,$A701,0),Key!$D$2:$D$6,Key!$E$2:$E$6,-25)</f>
        <v>-25</v>
      </c>
      <c r="H701" s="15">
        <f ca="1">_xlfn.XLOOKUP(OFFSET('Survey Data'!G$2,$A701,0),Key!$D$2:$D$6,Key!$E$2:$E$6,-25)</f>
        <v>-25</v>
      </c>
      <c r="I701" s="15">
        <f ca="1">OFFSET('Survey Data'!$H$2,A701,0)</f>
        <v>0</v>
      </c>
      <c r="J701" s="15" t="str">
        <f ca="1">_xlfn.XLOOKUP(OFFSET('Survey Data'!$R$2,A701,0),Key!$G$2:$G$3,Key!$H$2:$H$3,"")</f>
        <v/>
      </c>
      <c r="L701">
        <f t="shared" ca="1" si="80"/>
        <v>-150</v>
      </c>
      <c r="M701">
        <f t="shared" ca="1" si="81"/>
        <v>0</v>
      </c>
      <c r="N701" t="e">
        <f ca="1">VLOOKUP(M701,Key!J$2:K$101,2,FALSE)</f>
        <v>#N/A</v>
      </c>
      <c r="O701" t="e" cm="1">
        <f t="array" ref="O701">_xlfn.IFS(COUNTIF('Survey Data'!J701:P701,"Yes")&gt;1,4,'Survey Data'!P701="Yes",1,'Survey Data'!L701="Yes",2,'Survey Data'!M701="Yes",3,'Survey Data'!J701="Yes",4,'Survey Data'!K701="Yes",4,'Survey Data'!N701="Yes",4)</f>
        <v>#N/A</v>
      </c>
      <c r="P701" t="e">
        <f t="shared" ca="1" si="82"/>
        <v>#N/A</v>
      </c>
      <c r="Q701">
        <f t="shared" ca="1" si="83"/>
        <v>1</v>
      </c>
      <c r="R701" t="b">
        <f t="shared" ca="1" si="84"/>
        <v>1</v>
      </c>
      <c r="S701" t="str">
        <f t="shared" ca="1" si="85"/>
        <v/>
      </c>
      <c r="T701" t="e">
        <f ca="1">_xlfn.XLOOKUP(P701,'Depression Treatment'!A$2:A$33,'Depression Treatment'!I$2:I$33,0)*S701</f>
        <v>#N/A</v>
      </c>
      <c r="U701">
        <f>IF(LEFT('Survey Data'!I701,8)="Employed",1,0)</f>
        <v>0</v>
      </c>
      <c r="V701" s="33" t="e">
        <f ca="1">S701*(U701*(T701*VLOOKUP(N701,'Depression Treatment'!F$38:I$41,3,FALSE)+(1-T701)*VLOOKUP(N701,'Depression Treatment'!F$38:I$41,4,FALSE))+(1-U701)*(T701*VLOOKUP(N701,'Depression Treatment'!F$43:I$46,3,FALSE)+(1-T701)*VLOOKUP(N701,'Depression Treatment'!F$43:I$46,4,FALSE)))</f>
        <v>#VALUE!</v>
      </c>
      <c r="W701" s="33">
        <f t="shared" ca="1" si="86"/>
        <v>0</v>
      </c>
    </row>
    <row r="702" spans="1:23" x14ac:dyDescent="0.3">
      <c r="A702">
        <f t="shared" si="87"/>
        <v>700</v>
      </c>
      <c r="B702" s="15" t="str">
        <f ca="1">_xlfn.XLOOKUP(OFFSET('Survey Data'!$A$2,A702,0),Key!A$2:A$5,Key!B$2:B$5,"")</f>
        <v/>
      </c>
      <c r="C702" s="15">
        <f ca="1">_xlfn.XLOOKUP(OFFSET('Survey Data'!B$2,$A702,0),Key!$D$2:$D$6,Key!$E$2:$E$6,-25)</f>
        <v>-25</v>
      </c>
      <c r="D702" s="15">
        <f ca="1">_xlfn.XLOOKUP(OFFSET('Survey Data'!C$2,$A702,0),Key!$D$2:$D$6,Key!$E$2:$E$6,-25)</f>
        <v>-25</v>
      </c>
      <c r="E702" s="15">
        <f ca="1">_xlfn.XLOOKUP(OFFSET('Survey Data'!D$2,$A702,0),Key!$D$2:$D$6,Key!$E$2:$E$6,-25)</f>
        <v>-25</v>
      </c>
      <c r="F702" s="15">
        <f ca="1">_xlfn.XLOOKUP(OFFSET('Survey Data'!E$2,$A702,0),Key!$D$2:$D$6,Key!$E$2:$E$6,-25)</f>
        <v>-25</v>
      </c>
      <c r="G702" s="15">
        <f ca="1">_xlfn.XLOOKUP(OFFSET('Survey Data'!F$2,$A702,0),Key!$D$2:$D$6,Key!$E$2:$E$6,-25)</f>
        <v>-25</v>
      </c>
      <c r="H702" s="15">
        <f ca="1">_xlfn.XLOOKUP(OFFSET('Survey Data'!G$2,$A702,0),Key!$D$2:$D$6,Key!$E$2:$E$6,-25)</f>
        <v>-25</v>
      </c>
      <c r="I702" s="15">
        <f ca="1">OFFSET('Survey Data'!$H$2,A702,0)</f>
        <v>0</v>
      </c>
      <c r="J702" s="15" t="str">
        <f ca="1">_xlfn.XLOOKUP(OFFSET('Survey Data'!$R$2,A702,0),Key!$G$2:$G$3,Key!$H$2:$H$3,"")</f>
        <v/>
      </c>
      <c r="L702">
        <f t="shared" ca="1" si="80"/>
        <v>-150</v>
      </c>
      <c r="M702">
        <f t="shared" ca="1" si="81"/>
        <v>0</v>
      </c>
      <c r="N702" t="e">
        <f ca="1">VLOOKUP(M702,Key!J$2:K$101,2,FALSE)</f>
        <v>#N/A</v>
      </c>
      <c r="O702" t="e" cm="1">
        <f t="array" ref="O702">_xlfn.IFS(COUNTIF('Survey Data'!J702:P702,"Yes")&gt;1,4,'Survey Data'!P702="Yes",1,'Survey Data'!L702="Yes",2,'Survey Data'!M702="Yes",3,'Survey Data'!J702="Yes",4,'Survey Data'!K702="Yes",4,'Survey Data'!N702="Yes",4)</f>
        <v>#N/A</v>
      </c>
      <c r="P702" t="e">
        <f t="shared" ca="1" si="82"/>
        <v>#N/A</v>
      </c>
      <c r="Q702">
        <f t="shared" ca="1" si="83"/>
        <v>1</v>
      </c>
      <c r="R702" t="b">
        <f t="shared" ca="1" si="84"/>
        <v>1</v>
      </c>
      <c r="S702" t="str">
        <f t="shared" ca="1" si="85"/>
        <v/>
      </c>
      <c r="T702" t="e">
        <f ca="1">_xlfn.XLOOKUP(P702,'Depression Treatment'!A$2:A$33,'Depression Treatment'!I$2:I$33,0)*S702</f>
        <v>#N/A</v>
      </c>
      <c r="U702">
        <f>IF(LEFT('Survey Data'!I702,8)="Employed",1,0)</f>
        <v>0</v>
      </c>
      <c r="V702" s="33" t="e">
        <f ca="1">S702*(U702*(T702*VLOOKUP(N702,'Depression Treatment'!F$38:I$41,3,FALSE)+(1-T702)*VLOOKUP(N702,'Depression Treatment'!F$38:I$41,4,FALSE))+(1-U702)*(T702*VLOOKUP(N702,'Depression Treatment'!F$43:I$46,3,FALSE)+(1-T702)*VLOOKUP(N702,'Depression Treatment'!F$43:I$46,4,FALSE)))</f>
        <v>#VALUE!</v>
      </c>
      <c r="W702" s="33">
        <f t="shared" ca="1" si="86"/>
        <v>0</v>
      </c>
    </row>
  </sheetData>
  <sheetProtection algorithmName="SHA-512" hashValue="8Y40h7Ctj0/Z6df+Mh8jToUOC1V8xziRpufLJPacPbo6Q3Bbtm2CYvh/WXmZlRQ6lKVz3z35c4kc1bGBeMLxHQ==" saltValue="v5mnmwLX3TuIhg9PnImFTA==" spinCount="100000" sheet="1" objects="1" scenarios="1"/>
  <mergeCells count="1">
    <mergeCell ref="C1:H1"/>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AE1A8-FAA6-4B96-BC5E-5F3D99CFD13B}">
  <dimension ref="A1:Q101"/>
  <sheetViews>
    <sheetView workbookViewId="0">
      <selection activeCell="F10" sqref="F10"/>
    </sheetView>
  </sheetViews>
  <sheetFormatPr defaultRowHeight="14.4" x14ac:dyDescent="0.3"/>
  <cols>
    <col min="1" max="1" width="33.44140625" bestFit="1" customWidth="1"/>
    <col min="3" max="3" width="2.6640625" customWidth="1"/>
    <col min="4" max="4" width="17.21875" customWidth="1"/>
    <col min="6" max="6" width="3" customWidth="1"/>
    <col min="7" max="7" width="15.44140625" bestFit="1" customWidth="1"/>
    <col min="9" max="9" width="2.33203125" customWidth="1"/>
    <col min="12" max="12" width="3.33203125" customWidth="1"/>
    <col min="15" max="15" width="3.6640625" customWidth="1"/>
    <col min="16" max="16" width="25.6640625" bestFit="1" customWidth="1"/>
  </cols>
  <sheetData>
    <row r="1" spans="1:17" ht="26.4" x14ac:dyDescent="0.3">
      <c r="A1" s="11" t="s">
        <v>44</v>
      </c>
      <c r="B1" s="12"/>
      <c r="C1" s="12"/>
      <c r="D1" s="11" t="s">
        <v>64</v>
      </c>
      <c r="E1" s="12"/>
      <c r="F1" s="12"/>
      <c r="G1" s="11" t="s">
        <v>65</v>
      </c>
      <c r="H1" s="12"/>
      <c r="J1" s="25" t="s">
        <v>54</v>
      </c>
      <c r="K1" s="16"/>
      <c r="L1" s="16"/>
      <c r="M1" s="16" t="s">
        <v>55</v>
      </c>
      <c r="P1" s="16" t="s">
        <v>66</v>
      </c>
      <c r="Q1" s="16"/>
    </row>
    <row r="2" spans="1:17" x14ac:dyDescent="0.3">
      <c r="A2" s="12" t="s">
        <v>67</v>
      </c>
      <c r="B2" s="12">
        <v>0</v>
      </c>
      <c r="C2" s="12"/>
      <c r="D2" s="13" t="s">
        <v>122</v>
      </c>
      <c r="E2" s="12">
        <v>0</v>
      </c>
      <c r="F2" s="12"/>
      <c r="G2" s="12" t="s">
        <v>68</v>
      </c>
      <c r="H2" s="12">
        <v>2</v>
      </c>
      <c r="J2" s="1">
        <v>18</v>
      </c>
      <c r="K2">
        <v>1</v>
      </c>
      <c r="M2">
        <v>1</v>
      </c>
      <c r="N2" t="s">
        <v>39</v>
      </c>
      <c r="P2" t="s">
        <v>69</v>
      </c>
      <c r="Q2" s="12" t="s">
        <v>70</v>
      </c>
    </row>
    <row r="3" spans="1:17" x14ac:dyDescent="0.3">
      <c r="A3" s="12" t="s">
        <v>71</v>
      </c>
      <c r="B3" s="12">
        <v>1</v>
      </c>
      <c r="C3" s="12"/>
      <c r="D3" s="13" t="s">
        <v>123</v>
      </c>
      <c r="E3" s="12">
        <v>1</v>
      </c>
      <c r="F3" s="12"/>
      <c r="G3" s="12" t="s">
        <v>57</v>
      </c>
      <c r="H3" s="12">
        <v>1</v>
      </c>
      <c r="J3" s="1">
        <v>19</v>
      </c>
      <c r="K3">
        <v>1</v>
      </c>
      <c r="M3">
        <v>2</v>
      </c>
      <c r="N3" t="s">
        <v>72</v>
      </c>
      <c r="P3" t="s">
        <v>73</v>
      </c>
      <c r="Q3" t="e">
        <f ca="1">"Caregivers who received nonmedical volunteer assistance had probable depression at a rate of "&amp;TEXT(ROUND('Instructions and Results'!C30*100,1),"0.0")&amp;"%, versus "&amp;TEXT(ROUND('Instructions and Results'!C29*100,1),"0.0")&amp;"% for caregivers who have not yet received services, a "&amp;TEXT(ABS(ROUND('Instructions and Results'!C31,1)),"0.0")&amp;" percentage point difference. Decreased probable depression among caregivers is associated with a lower economic burden from medical costs. As a result, one year of nonmedical volunteer assistance is associated with $"&amp;TEXT(ROUND('Instructions and Results'!C39,1),"#,###")&amp;" in  savings."</f>
        <v>#VALUE!</v>
      </c>
    </row>
    <row r="4" spans="1:17" x14ac:dyDescent="0.3">
      <c r="A4" s="12" t="s">
        <v>74</v>
      </c>
      <c r="B4" s="12">
        <v>2</v>
      </c>
      <c r="C4" s="12"/>
      <c r="D4" s="14" t="s">
        <v>124</v>
      </c>
      <c r="E4" s="12">
        <v>2</v>
      </c>
      <c r="F4" s="12"/>
      <c r="G4" s="12" t="s">
        <v>40</v>
      </c>
      <c r="H4" s="12"/>
      <c r="J4" s="1">
        <v>20</v>
      </c>
      <c r="K4">
        <v>1</v>
      </c>
      <c r="M4">
        <v>3</v>
      </c>
      <c r="N4" t="s">
        <v>75</v>
      </c>
      <c r="P4" t="s">
        <v>76</v>
      </c>
      <c r="Q4" t="e">
        <f ca="1">"Caregivers who received nonmedical volunteer assistance had probable depression at a rate of "&amp;TEXT(ROUND('Instructions and Results'!C30*100,1),"0.0")&amp;"%, versus "&amp;TEXT(ROUND('Instructions and Results'!C29*100,1),"0.0")&amp;"% for caregivers who have not yet received services, a "&amp;TEXT(ABS(ROUND('Instructions and Results'!C31,1)),"0.0")&amp;" percentage point difference. However, there were no cost savings associated with this lower percentage Additional assistance to caregivers designed to reduce stress could result in cost savings in the future."</f>
        <v>#VALUE!</v>
      </c>
    </row>
    <row r="5" spans="1:17" x14ac:dyDescent="0.3">
      <c r="A5" s="12" t="s">
        <v>77</v>
      </c>
      <c r="B5" s="12">
        <v>3</v>
      </c>
      <c r="C5" s="12"/>
      <c r="D5" s="12" t="s">
        <v>125</v>
      </c>
      <c r="E5" s="12">
        <v>3</v>
      </c>
      <c r="F5" s="12"/>
      <c r="G5" s="12"/>
      <c r="H5" s="12"/>
      <c r="J5" s="1">
        <v>21</v>
      </c>
      <c r="K5">
        <v>1</v>
      </c>
      <c r="M5">
        <v>4</v>
      </c>
      <c r="N5" t="s">
        <v>78</v>
      </c>
    </row>
    <row r="6" spans="1:17" x14ac:dyDescent="0.3">
      <c r="D6" t="s">
        <v>126</v>
      </c>
      <c r="E6" s="12">
        <v>4</v>
      </c>
      <c r="J6" s="1">
        <v>22</v>
      </c>
      <c r="K6">
        <v>1</v>
      </c>
    </row>
    <row r="7" spans="1:17" x14ac:dyDescent="0.3">
      <c r="E7" s="12"/>
      <c r="J7" s="1">
        <v>23</v>
      </c>
      <c r="K7">
        <v>1</v>
      </c>
    </row>
    <row r="8" spans="1:17" x14ac:dyDescent="0.3">
      <c r="A8" s="16" t="s">
        <v>79</v>
      </c>
      <c r="J8" s="1">
        <v>24</v>
      </c>
      <c r="K8">
        <v>1</v>
      </c>
    </row>
    <row r="9" spans="1:17" x14ac:dyDescent="0.3">
      <c r="A9" s="84" t="s">
        <v>80</v>
      </c>
      <c r="J9" s="1">
        <v>25</v>
      </c>
      <c r="K9">
        <v>1</v>
      </c>
    </row>
    <row r="10" spans="1:17" x14ac:dyDescent="0.3">
      <c r="A10" s="84" t="s">
        <v>81</v>
      </c>
      <c r="J10" s="1">
        <v>26</v>
      </c>
      <c r="K10">
        <v>2</v>
      </c>
    </row>
    <row r="11" spans="1:17" x14ac:dyDescent="0.3">
      <c r="A11" s="84" t="s">
        <v>82</v>
      </c>
      <c r="J11" s="1">
        <v>27</v>
      </c>
      <c r="K11">
        <v>2</v>
      </c>
    </row>
    <row r="12" spans="1:17" x14ac:dyDescent="0.3">
      <c r="A12" s="84" t="s">
        <v>83</v>
      </c>
      <c r="J12" s="1">
        <v>28</v>
      </c>
      <c r="K12">
        <v>2</v>
      </c>
    </row>
    <row r="13" spans="1:17" x14ac:dyDescent="0.3">
      <c r="A13" s="84" t="s">
        <v>84</v>
      </c>
      <c r="J13" s="1">
        <v>29</v>
      </c>
      <c r="K13">
        <v>2</v>
      </c>
    </row>
    <row r="14" spans="1:17" x14ac:dyDescent="0.3">
      <c r="A14" s="85" t="s">
        <v>85</v>
      </c>
      <c r="J14" s="1">
        <v>30</v>
      </c>
      <c r="K14">
        <v>2</v>
      </c>
    </row>
    <row r="15" spans="1:17" x14ac:dyDescent="0.3">
      <c r="A15" s="84" t="s">
        <v>86</v>
      </c>
      <c r="J15" s="1">
        <v>31</v>
      </c>
      <c r="K15">
        <v>2</v>
      </c>
    </row>
    <row r="16" spans="1:17" x14ac:dyDescent="0.3">
      <c r="J16" s="1">
        <v>32</v>
      </c>
      <c r="K16">
        <v>2</v>
      </c>
    </row>
    <row r="17" spans="10:11" x14ac:dyDescent="0.3">
      <c r="J17" s="1">
        <v>33</v>
      </c>
      <c r="K17">
        <v>2</v>
      </c>
    </row>
    <row r="18" spans="10:11" x14ac:dyDescent="0.3">
      <c r="J18" s="1">
        <v>34</v>
      </c>
      <c r="K18">
        <v>2</v>
      </c>
    </row>
    <row r="19" spans="10:11" x14ac:dyDescent="0.3">
      <c r="J19" s="1">
        <v>35</v>
      </c>
      <c r="K19">
        <v>3</v>
      </c>
    </row>
    <row r="20" spans="10:11" x14ac:dyDescent="0.3">
      <c r="J20" s="1">
        <v>36</v>
      </c>
      <c r="K20">
        <v>3</v>
      </c>
    </row>
    <row r="21" spans="10:11" x14ac:dyDescent="0.3">
      <c r="J21" s="1">
        <v>37</v>
      </c>
      <c r="K21">
        <v>3</v>
      </c>
    </row>
    <row r="22" spans="10:11" x14ac:dyDescent="0.3">
      <c r="J22" s="1">
        <v>38</v>
      </c>
      <c r="K22">
        <v>3</v>
      </c>
    </row>
    <row r="23" spans="10:11" x14ac:dyDescent="0.3">
      <c r="J23" s="1">
        <v>39</v>
      </c>
      <c r="K23">
        <v>3</v>
      </c>
    </row>
    <row r="24" spans="10:11" x14ac:dyDescent="0.3">
      <c r="J24" s="1">
        <v>40</v>
      </c>
      <c r="K24">
        <v>3</v>
      </c>
    </row>
    <row r="25" spans="10:11" x14ac:dyDescent="0.3">
      <c r="J25" s="1">
        <v>41</v>
      </c>
      <c r="K25">
        <v>3</v>
      </c>
    </row>
    <row r="26" spans="10:11" x14ac:dyDescent="0.3">
      <c r="J26" s="1">
        <v>42</v>
      </c>
      <c r="K26">
        <v>3</v>
      </c>
    </row>
    <row r="27" spans="10:11" x14ac:dyDescent="0.3">
      <c r="J27" s="1">
        <v>43</v>
      </c>
      <c r="K27">
        <v>3</v>
      </c>
    </row>
    <row r="28" spans="10:11" x14ac:dyDescent="0.3">
      <c r="J28" s="1">
        <v>44</v>
      </c>
      <c r="K28">
        <v>3</v>
      </c>
    </row>
    <row r="29" spans="10:11" x14ac:dyDescent="0.3">
      <c r="J29" s="1">
        <v>45</v>
      </c>
      <c r="K29">
        <v>3</v>
      </c>
    </row>
    <row r="30" spans="10:11" x14ac:dyDescent="0.3">
      <c r="J30" s="1">
        <v>46</v>
      </c>
      <c r="K30">
        <v>3</v>
      </c>
    </row>
    <row r="31" spans="10:11" x14ac:dyDescent="0.3">
      <c r="J31" s="1">
        <v>47</v>
      </c>
      <c r="K31">
        <v>3</v>
      </c>
    </row>
    <row r="32" spans="10:11" x14ac:dyDescent="0.3">
      <c r="J32" s="1">
        <v>48</v>
      </c>
      <c r="K32">
        <v>3</v>
      </c>
    </row>
    <row r="33" spans="10:11" x14ac:dyDescent="0.3">
      <c r="J33" s="1">
        <v>49</v>
      </c>
      <c r="K33">
        <v>3</v>
      </c>
    </row>
    <row r="34" spans="10:11" x14ac:dyDescent="0.3">
      <c r="J34" s="1">
        <v>50</v>
      </c>
      <c r="K34">
        <v>4</v>
      </c>
    </row>
    <row r="35" spans="10:11" x14ac:dyDescent="0.3">
      <c r="J35" s="1">
        <v>51</v>
      </c>
      <c r="K35">
        <v>4</v>
      </c>
    </row>
    <row r="36" spans="10:11" x14ac:dyDescent="0.3">
      <c r="J36" s="1">
        <v>52</v>
      </c>
      <c r="K36">
        <v>4</v>
      </c>
    </row>
    <row r="37" spans="10:11" x14ac:dyDescent="0.3">
      <c r="J37" s="1">
        <v>53</v>
      </c>
      <c r="K37">
        <v>4</v>
      </c>
    </row>
    <row r="38" spans="10:11" x14ac:dyDescent="0.3">
      <c r="J38" s="1">
        <v>54</v>
      </c>
      <c r="K38">
        <v>4</v>
      </c>
    </row>
    <row r="39" spans="10:11" x14ac:dyDescent="0.3">
      <c r="J39" s="1">
        <v>55</v>
      </c>
      <c r="K39">
        <v>4</v>
      </c>
    </row>
    <row r="40" spans="10:11" x14ac:dyDescent="0.3">
      <c r="J40" s="1">
        <v>56</v>
      </c>
      <c r="K40">
        <v>4</v>
      </c>
    </row>
    <row r="41" spans="10:11" x14ac:dyDescent="0.3">
      <c r="J41" s="1">
        <v>57</v>
      </c>
      <c r="K41">
        <v>4</v>
      </c>
    </row>
    <row r="42" spans="10:11" x14ac:dyDescent="0.3">
      <c r="J42" s="1">
        <v>58</v>
      </c>
      <c r="K42">
        <v>4</v>
      </c>
    </row>
    <row r="43" spans="10:11" x14ac:dyDescent="0.3">
      <c r="J43" s="1">
        <v>59</v>
      </c>
      <c r="K43">
        <v>4</v>
      </c>
    </row>
    <row r="44" spans="10:11" x14ac:dyDescent="0.3">
      <c r="J44" s="1">
        <v>60</v>
      </c>
      <c r="K44">
        <v>4</v>
      </c>
    </row>
    <row r="45" spans="10:11" x14ac:dyDescent="0.3">
      <c r="J45" s="1">
        <v>61</v>
      </c>
      <c r="K45">
        <v>4</v>
      </c>
    </row>
    <row r="46" spans="10:11" x14ac:dyDescent="0.3">
      <c r="J46" s="1">
        <v>62</v>
      </c>
      <c r="K46">
        <v>4</v>
      </c>
    </row>
    <row r="47" spans="10:11" x14ac:dyDescent="0.3">
      <c r="J47" s="1">
        <v>63</v>
      </c>
      <c r="K47">
        <v>4</v>
      </c>
    </row>
    <row r="48" spans="10:11" x14ac:dyDescent="0.3">
      <c r="J48" s="1">
        <v>64</v>
      </c>
      <c r="K48">
        <v>4</v>
      </c>
    </row>
    <row r="49" spans="10:11" x14ac:dyDescent="0.3">
      <c r="J49" s="1">
        <v>65</v>
      </c>
      <c r="K49">
        <v>4</v>
      </c>
    </row>
    <row r="50" spans="10:11" x14ac:dyDescent="0.3">
      <c r="J50" s="1">
        <v>66</v>
      </c>
      <c r="K50">
        <v>4</v>
      </c>
    </row>
    <row r="51" spans="10:11" x14ac:dyDescent="0.3">
      <c r="J51" s="1">
        <v>67</v>
      </c>
      <c r="K51">
        <v>4</v>
      </c>
    </row>
    <row r="52" spans="10:11" x14ac:dyDescent="0.3">
      <c r="J52" s="1">
        <v>68</v>
      </c>
      <c r="K52">
        <v>4</v>
      </c>
    </row>
    <row r="53" spans="10:11" x14ac:dyDescent="0.3">
      <c r="J53" s="1">
        <v>69</v>
      </c>
      <c r="K53">
        <v>4</v>
      </c>
    </row>
    <row r="54" spans="10:11" x14ac:dyDescent="0.3">
      <c r="J54" s="1">
        <v>70</v>
      </c>
      <c r="K54">
        <v>4</v>
      </c>
    </row>
    <row r="55" spans="10:11" x14ac:dyDescent="0.3">
      <c r="J55" s="1">
        <v>71</v>
      </c>
      <c r="K55">
        <v>4</v>
      </c>
    </row>
    <row r="56" spans="10:11" x14ac:dyDescent="0.3">
      <c r="J56" s="1">
        <v>72</v>
      </c>
      <c r="K56">
        <v>4</v>
      </c>
    </row>
    <row r="57" spans="10:11" x14ac:dyDescent="0.3">
      <c r="J57" s="1">
        <v>73</v>
      </c>
      <c r="K57">
        <v>4</v>
      </c>
    </row>
    <row r="58" spans="10:11" x14ac:dyDescent="0.3">
      <c r="J58" s="1">
        <v>74</v>
      </c>
      <c r="K58">
        <v>4</v>
      </c>
    </row>
    <row r="59" spans="10:11" x14ac:dyDescent="0.3">
      <c r="J59" s="1">
        <v>75</v>
      </c>
      <c r="K59">
        <v>4</v>
      </c>
    </row>
    <row r="60" spans="10:11" x14ac:dyDescent="0.3">
      <c r="J60" s="1">
        <v>76</v>
      </c>
      <c r="K60">
        <v>4</v>
      </c>
    </row>
    <row r="61" spans="10:11" x14ac:dyDescent="0.3">
      <c r="J61" s="1">
        <v>77</v>
      </c>
      <c r="K61">
        <v>4</v>
      </c>
    </row>
    <row r="62" spans="10:11" x14ac:dyDescent="0.3">
      <c r="J62" s="1">
        <v>78</v>
      </c>
      <c r="K62">
        <v>4</v>
      </c>
    </row>
    <row r="63" spans="10:11" x14ac:dyDescent="0.3">
      <c r="J63" s="1">
        <v>79</v>
      </c>
      <c r="K63">
        <v>4</v>
      </c>
    </row>
    <row r="64" spans="10:11" x14ac:dyDescent="0.3">
      <c r="J64" s="1">
        <v>80</v>
      </c>
      <c r="K64">
        <v>4</v>
      </c>
    </row>
    <row r="65" spans="10:11" x14ac:dyDescent="0.3">
      <c r="J65" s="1">
        <v>81</v>
      </c>
      <c r="K65">
        <v>4</v>
      </c>
    </row>
    <row r="66" spans="10:11" x14ac:dyDescent="0.3">
      <c r="J66" s="1">
        <v>82</v>
      </c>
      <c r="K66">
        <v>4</v>
      </c>
    </row>
    <row r="67" spans="10:11" x14ac:dyDescent="0.3">
      <c r="J67" s="1">
        <v>83</v>
      </c>
      <c r="K67">
        <v>4</v>
      </c>
    </row>
    <row r="68" spans="10:11" x14ac:dyDescent="0.3">
      <c r="J68" s="1">
        <v>84</v>
      </c>
      <c r="K68">
        <v>4</v>
      </c>
    </row>
    <row r="69" spans="10:11" x14ac:dyDescent="0.3">
      <c r="J69" s="1">
        <v>85</v>
      </c>
      <c r="K69">
        <v>4</v>
      </c>
    </row>
    <row r="70" spans="10:11" x14ac:dyDescent="0.3">
      <c r="J70" s="1">
        <v>86</v>
      </c>
      <c r="K70">
        <v>4</v>
      </c>
    </row>
    <row r="71" spans="10:11" x14ac:dyDescent="0.3">
      <c r="J71" s="1">
        <v>87</v>
      </c>
      <c r="K71">
        <v>4</v>
      </c>
    </row>
    <row r="72" spans="10:11" x14ac:dyDescent="0.3">
      <c r="J72" s="1">
        <v>88</v>
      </c>
      <c r="K72">
        <v>4</v>
      </c>
    </row>
    <row r="73" spans="10:11" x14ac:dyDescent="0.3">
      <c r="J73" s="1">
        <v>89</v>
      </c>
      <c r="K73">
        <v>4</v>
      </c>
    </row>
    <row r="74" spans="10:11" x14ac:dyDescent="0.3">
      <c r="J74" s="1">
        <v>90</v>
      </c>
      <c r="K74">
        <v>4</v>
      </c>
    </row>
    <row r="75" spans="10:11" x14ac:dyDescent="0.3">
      <c r="J75" s="1">
        <v>91</v>
      </c>
      <c r="K75">
        <v>4</v>
      </c>
    </row>
    <row r="76" spans="10:11" x14ac:dyDescent="0.3">
      <c r="J76" s="1">
        <v>92</v>
      </c>
      <c r="K76">
        <v>4</v>
      </c>
    </row>
    <row r="77" spans="10:11" x14ac:dyDescent="0.3">
      <c r="J77" s="1">
        <v>93</v>
      </c>
      <c r="K77">
        <v>4</v>
      </c>
    </row>
    <row r="78" spans="10:11" x14ac:dyDescent="0.3">
      <c r="J78" s="1">
        <v>94</v>
      </c>
      <c r="K78">
        <v>4</v>
      </c>
    </row>
    <row r="79" spans="10:11" x14ac:dyDescent="0.3">
      <c r="J79" s="1">
        <v>95</v>
      </c>
      <c r="K79">
        <v>4</v>
      </c>
    </row>
    <row r="80" spans="10:11" x14ac:dyDescent="0.3">
      <c r="J80" s="1">
        <v>96</v>
      </c>
      <c r="K80">
        <v>4</v>
      </c>
    </row>
    <row r="81" spans="10:11" x14ac:dyDescent="0.3">
      <c r="J81" s="1">
        <v>97</v>
      </c>
      <c r="K81">
        <v>4</v>
      </c>
    </row>
    <row r="82" spans="10:11" x14ac:dyDescent="0.3">
      <c r="J82" s="1">
        <v>98</v>
      </c>
      <c r="K82">
        <v>4</v>
      </c>
    </row>
    <row r="83" spans="10:11" x14ac:dyDescent="0.3">
      <c r="J83" s="1">
        <v>99</v>
      </c>
      <c r="K83">
        <v>4</v>
      </c>
    </row>
    <row r="84" spans="10:11" x14ac:dyDescent="0.3">
      <c r="J84" s="1">
        <v>100</v>
      </c>
      <c r="K84">
        <v>4</v>
      </c>
    </row>
    <row r="85" spans="10:11" x14ac:dyDescent="0.3">
      <c r="J85" s="1">
        <v>101</v>
      </c>
      <c r="K85">
        <v>4</v>
      </c>
    </row>
    <row r="86" spans="10:11" x14ac:dyDescent="0.3">
      <c r="J86" s="1">
        <v>102</v>
      </c>
      <c r="K86">
        <v>4</v>
      </c>
    </row>
    <row r="87" spans="10:11" x14ac:dyDescent="0.3">
      <c r="J87" s="1">
        <v>103</v>
      </c>
      <c r="K87">
        <v>4</v>
      </c>
    </row>
    <row r="88" spans="10:11" x14ac:dyDescent="0.3">
      <c r="J88" s="1">
        <v>104</v>
      </c>
      <c r="K88">
        <v>4</v>
      </c>
    </row>
    <row r="89" spans="10:11" x14ac:dyDescent="0.3">
      <c r="J89" s="1">
        <v>105</v>
      </c>
      <c r="K89">
        <v>4</v>
      </c>
    </row>
    <row r="90" spans="10:11" x14ac:dyDescent="0.3">
      <c r="J90" s="1">
        <v>106</v>
      </c>
      <c r="K90">
        <v>4</v>
      </c>
    </row>
    <row r="91" spans="10:11" x14ac:dyDescent="0.3">
      <c r="J91" s="1">
        <v>107</v>
      </c>
      <c r="K91">
        <v>4</v>
      </c>
    </row>
    <row r="92" spans="10:11" x14ac:dyDescent="0.3">
      <c r="J92" s="1">
        <v>108</v>
      </c>
      <c r="K92">
        <v>4</v>
      </c>
    </row>
    <row r="93" spans="10:11" x14ac:dyDescent="0.3">
      <c r="J93" s="1">
        <v>109</v>
      </c>
      <c r="K93">
        <v>4</v>
      </c>
    </row>
    <row r="94" spans="10:11" x14ac:dyDescent="0.3">
      <c r="J94" s="1">
        <v>110</v>
      </c>
      <c r="K94">
        <v>4</v>
      </c>
    </row>
    <row r="95" spans="10:11" x14ac:dyDescent="0.3">
      <c r="J95" s="1">
        <v>111</v>
      </c>
      <c r="K95">
        <v>4</v>
      </c>
    </row>
    <row r="96" spans="10:11" x14ac:dyDescent="0.3">
      <c r="J96" s="1">
        <v>112</v>
      </c>
      <c r="K96">
        <v>4</v>
      </c>
    </row>
    <row r="97" spans="10:11" x14ac:dyDescent="0.3">
      <c r="J97" s="1">
        <v>113</v>
      </c>
      <c r="K97">
        <v>4</v>
      </c>
    </row>
    <row r="98" spans="10:11" x14ac:dyDescent="0.3">
      <c r="J98" s="1">
        <v>114</v>
      </c>
      <c r="K98">
        <v>4</v>
      </c>
    </row>
    <row r="99" spans="10:11" x14ac:dyDescent="0.3">
      <c r="J99" s="1">
        <v>115</v>
      </c>
      <c r="K99">
        <v>4</v>
      </c>
    </row>
    <row r="100" spans="10:11" x14ac:dyDescent="0.3">
      <c r="J100" s="1">
        <v>116</v>
      </c>
      <c r="K100">
        <v>4</v>
      </c>
    </row>
    <row r="101" spans="10:11" x14ac:dyDescent="0.3">
      <c r="J101" s="1">
        <v>117</v>
      </c>
      <c r="K101">
        <v>4</v>
      </c>
    </row>
  </sheetData>
  <sheetProtection algorithmName="SHA-512" hashValue="kjh2bdasysK/d/9V4b+ZHCoaWGOl6UFQJw12rXVuVCsRDPurMkNNs+vZ+XWXr5hmj3ozApwYj7W+DOb355z8/g==" saltValue="aV/XzSiKjMWhHkTvB/QJZ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13D4D-2930-4CAD-8742-DB06DA98BDA5}">
  <dimension ref="A1:I59"/>
  <sheetViews>
    <sheetView workbookViewId="0">
      <selection activeCell="O3" sqref="O3"/>
    </sheetView>
  </sheetViews>
  <sheetFormatPr defaultColWidth="8.88671875" defaultRowHeight="14.4" x14ac:dyDescent="0.3"/>
  <cols>
    <col min="1" max="3" width="8.88671875" style="22"/>
    <col min="4" max="4" width="24.88671875" style="22" bestFit="1" customWidth="1"/>
    <col min="5" max="5" width="15.33203125" style="22" bestFit="1" customWidth="1"/>
    <col min="6" max="6" width="9.88671875" style="22" customWidth="1"/>
    <col min="7" max="7" width="9.6640625" style="22" customWidth="1"/>
    <col min="8" max="8" width="8.6640625" style="23" customWidth="1"/>
    <col min="9" max="9" width="10.109375" style="23" customWidth="1"/>
    <col min="10" max="16384" width="8.88671875" style="22"/>
  </cols>
  <sheetData>
    <row r="1" spans="1:9" x14ac:dyDescent="0.3">
      <c r="A1" s="29" t="s">
        <v>56</v>
      </c>
      <c r="B1" s="22" t="s">
        <v>87</v>
      </c>
      <c r="C1" s="22" t="s">
        <v>54</v>
      </c>
      <c r="D1" s="22" t="s">
        <v>88</v>
      </c>
      <c r="E1" s="22" t="s">
        <v>89</v>
      </c>
      <c r="F1" s="22" t="s">
        <v>90</v>
      </c>
      <c r="G1" s="22" t="s">
        <v>91</v>
      </c>
      <c r="H1" s="23" t="s">
        <v>92</v>
      </c>
      <c r="I1" s="23" t="s">
        <v>93</v>
      </c>
    </row>
    <row r="2" spans="1:9" x14ac:dyDescent="0.3">
      <c r="A2" s="30">
        <v>211</v>
      </c>
      <c r="B2" s="22" t="s">
        <v>68</v>
      </c>
      <c r="C2" s="22" t="s">
        <v>94</v>
      </c>
      <c r="D2" s="22" t="s">
        <v>39</v>
      </c>
      <c r="E2" s="24">
        <v>8686374.4490561802</v>
      </c>
      <c r="F2" s="24">
        <v>1328643.530028061</v>
      </c>
      <c r="G2" s="24">
        <v>701467.9051458477</v>
      </c>
      <c r="H2" s="23">
        <v>0.15295720100402832</v>
      </c>
      <c r="I2" s="23">
        <v>0.52795791625976563</v>
      </c>
    </row>
    <row r="3" spans="1:9" x14ac:dyDescent="0.3">
      <c r="A3" s="30">
        <v>212</v>
      </c>
      <c r="B3" s="22" t="s">
        <v>68</v>
      </c>
      <c r="C3" s="22" t="s">
        <v>94</v>
      </c>
      <c r="D3" s="22" t="s">
        <v>35</v>
      </c>
      <c r="E3" s="24">
        <v>2153868.9391848701</v>
      </c>
      <c r="F3" s="24">
        <v>140976.65570564958</v>
      </c>
      <c r="G3" s="24">
        <v>60929.258685164699</v>
      </c>
      <c r="H3" s="23">
        <v>6.5452754497528076E-2</v>
      </c>
      <c r="I3" s="23">
        <v>0.43219396471977234</v>
      </c>
    </row>
    <row r="4" spans="1:9" x14ac:dyDescent="0.3">
      <c r="A4" s="30">
        <v>214</v>
      </c>
      <c r="B4" s="22" t="s">
        <v>68</v>
      </c>
      <c r="C4" s="22" t="s">
        <v>94</v>
      </c>
      <c r="D4" s="22" t="s">
        <v>95</v>
      </c>
      <c r="E4" s="24">
        <v>1745262.2365233591</v>
      </c>
      <c r="F4" s="24">
        <v>192891.22066466024</v>
      </c>
      <c r="G4" s="24">
        <v>67965.74864925936</v>
      </c>
      <c r="H4" s="23">
        <v>0.11052276939153671</v>
      </c>
      <c r="I4" s="23">
        <v>0.35235273838043213</v>
      </c>
    </row>
    <row r="5" spans="1:9" x14ac:dyDescent="0.3">
      <c r="A5" s="30">
        <v>213</v>
      </c>
      <c r="B5" s="22" t="s">
        <v>68</v>
      </c>
      <c r="C5" s="22" t="s">
        <v>94</v>
      </c>
      <c r="D5" s="22" t="s">
        <v>36</v>
      </c>
      <c r="E5" s="24">
        <v>4081163.421516119</v>
      </c>
      <c r="F5" s="24">
        <v>460737.19826844381</v>
      </c>
      <c r="G5" s="24">
        <v>217355.05054548316</v>
      </c>
      <c r="H5" s="23">
        <v>0.11289358884096146</v>
      </c>
      <c r="I5" s="23">
        <v>0.47175493836402893</v>
      </c>
    </row>
    <row r="6" spans="1:9" x14ac:dyDescent="0.3">
      <c r="A6" s="30">
        <v>111</v>
      </c>
      <c r="B6" s="22" t="s">
        <v>57</v>
      </c>
      <c r="C6" s="22" t="s">
        <v>94</v>
      </c>
      <c r="D6" s="22" t="s">
        <v>39</v>
      </c>
      <c r="E6" s="24">
        <v>8487832.4786821622</v>
      </c>
      <c r="F6" s="24">
        <v>2035894.9997407154</v>
      </c>
      <c r="G6" s="24">
        <v>1440058.7975575274</v>
      </c>
      <c r="H6" s="23">
        <v>0.2398604154586792</v>
      </c>
      <c r="I6" s="23">
        <v>0.70733451843261719</v>
      </c>
    </row>
    <row r="7" spans="1:9" x14ac:dyDescent="0.3">
      <c r="A7" s="30">
        <v>112</v>
      </c>
      <c r="B7" s="22" t="s">
        <v>57</v>
      </c>
      <c r="C7" s="22" t="s">
        <v>94</v>
      </c>
      <c r="D7" s="22" t="s">
        <v>35</v>
      </c>
      <c r="E7" s="24">
        <v>2276862.087850655</v>
      </c>
      <c r="F7" s="24">
        <v>357505.7830739292</v>
      </c>
      <c r="G7" s="24">
        <v>163019.46185766647</v>
      </c>
      <c r="H7" s="23">
        <v>0.15701688826084137</v>
      </c>
      <c r="I7" s="23">
        <v>0.45599111914634705</v>
      </c>
    </row>
    <row r="8" spans="1:9" x14ac:dyDescent="0.3">
      <c r="A8" s="30">
        <v>114</v>
      </c>
      <c r="B8" s="22" t="s">
        <v>57</v>
      </c>
      <c r="C8" s="22" t="s">
        <v>94</v>
      </c>
      <c r="D8" s="22" t="s">
        <v>95</v>
      </c>
      <c r="E8" s="24">
        <v>1680406.9929380473</v>
      </c>
      <c r="F8" s="24">
        <v>392502.36410749948</v>
      </c>
      <c r="G8" s="24">
        <v>213106.02626447505</v>
      </c>
      <c r="H8" s="23">
        <v>0.23357577621936798</v>
      </c>
      <c r="I8" s="23">
        <v>0.54294204711914063</v>
      </c>
    </row>
    <row r="9" spans="1:9" x14ac:dyDescent="0.3">
      <c r="A9" s="30">
        <v>113</v>
      </c>
      <c r="B9" s="22" t="s">
        <v>57</v>
      </c>
      <c r="C9" s="22" t="s">
        <v>94</v>
      </c>
      <c r="D9" s="22" t="s">
        <v>36</v>
      </c>
      <c r="E9" s="24">
        <v>3941548.9779625586</v>
      </c>
      <c r="F9" s="24">
        <v>788785.8407185711</v>
      </c>
      <c r="G9" s="24">
        <v>396184.31002737861</v>
      </c>
      <c r="H9" s="23">
        <v>0.20012077689170837</v>
      </c>
      <c r="I9" s="23">
        <v>0.50227105617523193</v>
      </c>
    </row>
    <row r="10" spans="1:9" x14ac:dyDescent="0.3">
      <c r="A10" s="30">
        <v>221</v>
      </c>
      <c r="B10" s="22" t="s">
        <v>68</v>
      </c>
      <c r="C10" s="22" t="s">
        <v>96</v>
      </c>
      <c r="D10" s="22" t="s">
        <v>39</v>
      </c>
      <c r="E10" s="24">
        <v>10542193.431916913</v>
      </c>
      <c r="F10" s="24">
        <v>1309287.03916346</v>
      </c>
      <c r="G10" s="24">
        <v>769746.62274584826</v>
      </c>
      <c r="H10" s="23">
        <v>0.12419493496417999</v>
      </c>
      <c r="I10" s="23">
        <v>0.58791279792785645</v>
      </c>
    </row>
    <row r="11" spans="1:9" x14ac:dyDescent="0.3">
      <c r="A11" s="30">
        <v>222</v>
      </c>
      <c r="B11" s="22" t="s">
        <v>68</v>
      </c>
      <c r="C11" s="22" t="s">
        <v>96</v>
      </c>
      <c r="D11" s="22" t="s">
        <v>35</v>
      </c>
      <c r="E11" s="24">
        <v>2655107.9735668148</v>
      </c>
      <c r="F11" s="24">
        <v>148902.14855393735</v>
      </c>
      <c r="G11" s="24">
        <v>80094.199292195233</v>
      </c>
      <c r="H11" s="23">
        <v>5.6081391870975494E-2</v>
      </c>
      <c r="I11" s="23">
        <v>0.53789818286895752</v>
      </c>
    </row>
    <row r="12" spans="1:9" x14ac:dyDescent="0.3">
      <c r="A12" s="30">
        <v>224</v>
      </c>
      <c r="B12" s="22" t="s">
        <v>68</v>
      </c>
      <c r="C12" s="22" t="s">
        <v>96</v>
      </c>
      <c r="D12" s="22" t="s">
        <v>95</v>
      </c>
      <c r="E12" s="24">
        <v>2130356.9280867698</v>
      </c>
      <c r="F12" s="24">
        <v>249461.5905877187</v>
      </c>
      <c r="G12" s="24">
        <v>164542.4692626874</v>
      </c>
      <c r="H12" s="23">
        <v>0.11709849536418915</v>
      </c>
      <c r="I12" s="23">
        <v>0.65959042310714722</v>
      </c>
    </row>
    <row r="13" spans="1:9" x14ac:dyDescent="0.3">
      <c r="A13" s="30">
        <v>223</v>
      </c>
      <c r="B13" s="22" t="s">
        <v>68</v>
      </c>
      <c r="C13" s="22" t="s">
        <v>96</v>
      </c>
      <c r="D13" s="22" t="s">
        <v>36</v>
      </c>
      <c r="E13" s="24">
        <v>4288488.797380669</v>
      </c>
      <c r="F13" s="24">
        <v>411220.69241339713</v>
      </c>
      <c r="G13" s="24">
        <v>186907.88759436985</v>
      </c>
      <c r="H13" s="23">
        <v>9.5889419317245483E-2</v>
      </c>
      <c r="I13" s="23">
        <v>0.45451965928077698</v>
      </c>
    </row>
    <row r="14" spans="1:9" x14ac:dyDescent="0.3">
      <c r="A14" s="30">
        <v>121</v>
      </c>
      <c r="B14" s="22" t="s">
        <v>57</v>
      </c>
      <c r="C14" s="22" t="s">
        <v>96</v>
      </c>
      <c r="D14" s="22" t="s">
        <v>39</v>
      </c>
      <c r="E14" s="24">
        <v>10417611.266196515</v>
      </c>
      <c r="F14" s="24">
        <v>1925360.6866964812</v>
      </c>
      <c r="G14" s="24">
        <v>1470681.5263988371</v>
      </c>
      <c r="H14" s="23">
        <v>0.18481786549091339</v>
      </c>
      <c r="I14" s="23">
        <v>0.76384729146957397</v>
      </c>
    </row>
    <row r="15" spans="1:9" x14ac:dyDescent="0.3">
      <c r="A15" s="30">
        <v>122</v>
      </c>
      <c r="B15" s="22" t="s">
        <v>57</v>
      </c>
      <c r="C15" s="22" t="s">
        <v>96</v>
      </c>
      <c r="D15" s="22" t="s">
        <v>35</v>
      </c>
      <c r="E15" s="24">
        <v>2825047.7981265793</v>
      </c>
      <c r="F15" s="24">
        <v>399178.06943661987</v>
      </c>
      <c r="G15" s="24">
        <v>288683.53641359316</v>
      </c>
      <c r="H15" s="23">
        <v>0.14129957556724548</v>
      </c>
      <c r="I15" s="23">
        <v>0.72319489717483521</v>
      </c>
    </row>
    <row r="16" spans="1:9" x14ac:dyDescent="0.3">
      <c r="A16" s="30">
        <v>124</v>
      </c>
      <c r="B16" s="22" t="s">
        <v>57</v>
      </c>
      <c r="C16" s="22" t="s">
        <v>96</v>
      </c>
      <c r="D16" s="22" t="s">
        <v>95</v>
      </c>
      <c r="E16" s="24">
        <v>2159784.3749958542</v>
      </c>
      <c r="F16" s="24">
        <v>308690.30290550954</v>
      </c>
      <c r="G16" s="24">
        <v>195550.34405315516</v>
      </c>
      <c r="H16" s="23">
        <v>0.14292643964290619</v>
      </c>
      <c r="I16" s="23">
        <v>0.63348394632339478</v>
      </c>
    </row>
    <row r="17" spans="1:9" x14ac:dyDescent="0.3">
      <c r="A17" s="30">
        <v>123</v>
      </c>
      <c r="B17" s="22" t="s">
        <v>57</v>
      </c>
      <c r="C17" s="22" t="s">
        <v>96</v>
      </c>
      <c r="D17" s="22" t="s">
        <v>36</v>
      </c>
      <c r="E17" s="24">
        <v>4194960.1074775243</v>
      </c>
      <c r="F17" s="24">
        <v>493626.88781527191</v>
      </c>
      <c r="G17" s="24">
        <v>323864.15710056096</v>
      </c>
      <c r="H17" s="23">
        <v>0.1176714152097702</v>
      </c>
      <c r="I17" s="23">
        <v>0.65609097480773926</v>
      </c>
    </row>
    <row r="18" spans="1:9" x14ac:dyDescent="0.3">
      <c r="A18" s="30">
        <v>231</v>
      </c>
      <c r="B18" s="22" t="s">
        <v>68</v>
      </c>
      <c r="C18" s="22" t="s">
        <v>97</v>
      </c>
      <c r="D18" s="22" t="s">
        <v>39</v>
      </c>
      <c r="E18" s="24">
        <v>17547189.894849785</v>
      </c>
      <c r="F18" s="24">
        <v>1372334.4978711563</v>
      </c>
      <c r="G18" s="24">
        <v>968503.53303809417</v>
      </c>
      <c r="H18" s="23">
        <v>7.8208222985267639E-2</v>
      </c>
      <c r="I18" s="23">
        <v>0.70573431253433228</v>
      </c>
    </row>
    <row r="19" spans="1:9" x14ac:dyDescent="0.3">
      <c r="A19" s="30">
        <v>232</v>
      </c>
      <c r="B19" s="22" t="s">
        <v>68</v>
      </c>
      <c r="C19" s="22" t="s">
        <v>97</v>
      </c>
      <c r="D19" s="22" t="s">
        <v>35</v>
      </c>
      <c r="E19" s="24">
        <v>3532089.5254872595</v>
      </c>
      <c r="F19" s="24">
        <v>117020.85072327223</v>
      </c>
      <c r="G19" s="24">
        <v>82887.756623867244</v>
      </c>
      <c r="H19" s="23">
        <v>3.3130772411823273E-2</v>
      </c>
      <c r="I19" s="23">
        <v>0.7083161473274231</v>
      </c>
    </row>
    <row r="20" spans="1:9" x14ac:dyDescent="0.3">
      <c r="A20" s="30">
        <v>234</v>
      </c>
      <c r="B20" s="22" t="s">
        <v>68</v>
      </c>
      <c r="C20" s="22" t="s">
        <v>97</v>
      </c>
      <c r="D20" s="22" t="s">
        <v>95</v>
      </c>
      <c r="E20" s="24">
        <v>3092579.6861648057</v>
      </c>
      <c r="F20" s="24">
        <v>169604.65030848302</v>
      </c>
      <c r="G20" s="24">
        <v>91576.59165530547</v>
      </c>
      <c r="H20" s="23">
        <v>5.4842449724674225E-2</v>
      </c>
      <c r="I20" s="23">
        <v>0.53994148969650269</v>
      </c>
    </row>
    <row r="21" spans="1:9" x14ac:dyDescent="0.3">
      <c r="A21" s="30">
        <v>233</v>
      </c>
      <c r="B21" s="22" t="s">
        <v>68</v>
      </c>
      <c r="C21" s="22" t="s">
        <v>97</v>
      </c>
      <c r="D21" s="22" t="s">
        <v>36</v>
      </c>
      <c r="E21" s="24">
        <v>6957232.1857810477</v>
      </c>
      <c r="F21" s="24">
        <v>269363.95662393607</v>
      </c>
      <c r="G21" s="24">
        <v>211147.76271946315</v>
      </c>
      <c r="H21" s="23">
        <v>3.8717113435268402E-2</v>
      </c>
      <c r="I21" s="23">
        <v>0.78387534618377686</v>
      </c>
    </row>
    <row r="22" spans="1:9" x14ac:dyDescent="0.3">
      <c r="A22" s="30">
        <v>131</v>
      </c>
      <c r="B22" s="22" t="s">
        <v>57</v>
      </c>
      <c r="C22" s="22" t="s">
        <v>97</v>
      </c>
      <c r="D22" s="22" t="s">
        <v>39</v>
      </c>
      <c r="E22" s="24">
        <v>17435676.311591219</v>
      </c>
      <c r="F22" s="24">
        <v>2399524.9719636547</v>
      </c>
      <c r="G22" s="24">
        <v>1976684.9233158203</v>
      </c>
      <c r="H22" s="23">
        <v>0.13762156665325165</v>
      </c>
      <c r="I22" s="23">
        <v>0.82378178834915161</v>
      </c>
    </row>
    <row r="23" spans="1:9" x14ac:dyDescent="0.3">
      <c r="A23" s="30">
        <v>132</v>
      </c>
      <c r="B23" s="22" t="s">
        <v>57</v>
      </c>
      <c r="C23" s="22" t="s">
        <v>97</v>
      </c>
      <c r="D23" s="22" t="s">
        <v>35</v>
      </c>
      <c r="E23" s="24">
        <v>4071572.7596626244</v>
      </c>
      <c r="F23" s="24">
        <v>314085.29114330892</v>
      </c>
      <c r="G23" s="24">
        <v>210952.33667606642</v>
      </c>
      <c r="H23" s="23">
        <v>7.7141024172306061E-2</v>
      </c>
      <c r="I23" s="23">
        <v>0.67164027690887451</v>
      </c>
    </row>
    <row r="24" spans="1:9" x14ac:dyDescent="0.3">
      <c r="A24" s="30">
        <v>134</v>
      </c>
      <c r="B24" s="22" t="s">
        <v>57</v>
      </c>
      <c r="C24" s="22" t="s">
        <v>97</v>
      </c>
      <c r="D24" s="22" t="s">
        <v>95</v>
      </c>
      <c r="E24" s="24">
        <v>3523321.98693727</v>
      </c>
      <c r="F24" s="24">
        <v>121648.96333997085</v>
      </c>
      <c r="G24" s="24">
        <v>86945.914039973126</v>
      </c>
      <c r="H24" s="23">
        <v>3.4526780247688293E-2</v>
      </c>
      <c r="I24" s="23">
        <v>0.71472793817520142</v>
      </c>
    </row>
    <row r="25" spans="1:9" x14ac:dyDescent="0.3">
      <c r="A25" s="30">
        <v>133</v>
      </c>
      <c r="B25" s="22" t="s">
        <v>57</v>
      </c>
      <c r="C25" s="22" t="s">
        <v>97</v>
      </c>
      <c r="D25" s="22" t="s">
        <v>36</v>
      </c>
      <c r="E25" s="24">
        <v>6169311.1788620874</v>
      </c>
      <c r="F25" s="24">
        <v>466933.7198007094</v>
      </c>
      <c r="G25" s="24">
        <v>380592.18834517687</v>
      </c>
      <c r="H25" s="23">
        <v>7.5686521828174591E-2</v>
      </c>
      <c r="I25" s="23">
        <v>0.81508827209472656</v>
      </c>
    </row>
    <row r="26" spans="1:9" x14ac:dyDescent="0.3">
      <c r="A26" s="30">
        <v>241</v>
      </c>
      <c r="B26" s="22" t="s">
        <v>68</v>
      </c>
      <c r="C26" s="22" t="s">
        <v>98</v>
      </c>
      <c r="D26" s="22" t="s">
        <v>39</v>
      </c>
      <c r="E26" s="24">
        <v>38930297.661978275</v>
      </c>
      <c r="F26" s="24">
        <v>1087189.7603945173</v>
      </c>
      <c r="G26" s="24">
        <v>925134.42833245732</v>
      </c>
      <c r="H26" s="23">
        <v>2.7926571667194366E-2</v>
      </c>
      <c r="I26" s="23">
        <v>0.85094106197357178</v>
      </c>
    </row>
    <row r="27" spans="1:9" x14ac:dyDescent="0.3">
      <c r="A27" s="30">
        <v>242</v>
      </c>
      <c r="B27" s="22" t="s">
        <v>68</v>
      </c>
      <c r="C27" s="22" t="s">
        <v>98</v>
      </c>
      <c r="D27" s="22" t="s">
        <v>35</v>
      </c>
      <c r="E27" s="24">
        <v>5651653.847383284</v>
      </c>
      <c r="F27" s="24">
        <v>187144.30939307713</v>
      </c>
      <c r="G27" s="24">
        <v>91923.799036612778</v>
      </c>
      <c r="H27" s="23">
        <v>3.3113192766904831E-2</v>
      </c>
      <c r="I27" s="23">
        <v>0.49119207262992859</v>
      </c>
    </row>
    <row r="28" spans="1:9" x14ac:dyDescent="0.3">
      <c r="A28" s="30">
        <v>244</v>
      </c>
      <c r="B28" s="22" t="s">
        <v>68</v>
      </c>
      <c r="C28" s="22" t="s">
        <v>98</v>
      </c>
      <c r="D28" s="22" t="s">
        <v>95</v>
      </c>
      <c r="E28" s="24">
        <v>3823800.536656165</v>
      </c>
      <c r="F28" s="24">
        <v>44459.198532150811</v>
      </c>
      <c r="G28" s="24">
        <v>15129.123204369182</v>
      </c>
      <c r="H28" s="23">
        <v>1.1626966297626495E-2</v>
      </c>
      <c r="I28" s="23">
        <v>0.3402923047542572</v>
      </c>
    </row>
    <row r="29" spans="1:9" x14ac:dyDescent="0.3">
      <c r="A29" s="30">
        <v>243</v>
      </c>
      <c r="B29" s="22" t="s">
        <v>68</v>
      </c>
      <c r="C29" s="22" t="s">
        <v>98</v>
      </c>
      <c r="D29" s="22" t="s">
        <v>36</v>
      </c>
      <c r="E29" s="24">
        <v>6913771.4316845099</v>
      </c>
      <c r="F29" s="24">
        <v>158339.80939169557</v>
      </c>
      <c r="G29" s="24">
        <v>134922.68193656576</v>
      </c>
      <c r="H29" s="23">
        <v>2.2902088239789009E-2</v>
      </c>
      <c r="I29" s="23">
        <v>0.8521084189414978</v>
      </c>
    </row>
    <row r="30" spans="1:9" x14ac:dyDescent="0.3">
      <c r="A30" s="30">
        <v>141</v>
      </c>
      <c r="B30" s="22" t="s">
        <v>57</v>
      </c>
      <c r="C30" s="22" t="s">
        <v>98</v>
      </c>
      <c r="D30" s="22" t="s">
        <v>39</v>
      </c>
      <c r="E30" s="24">
        <v>41506774.712450631</v>
      </c>
      <c r="F30" s="24">
        <v>2643753.741164844</v>
      </c>
      <c r="G30" s="24">
        <v>2178061.0694666137</v>
      </c>
      <c r="H30" s="23">
        <v>6.3694514334201813E-2</v>
      </c>
      <c r="I30" s="23">
        <v>0.82385170459747314</v>
      </c>
    </row>
    <row r="31" spans="1:9" x14ac:dyDescent="0.3">
      <c r="A31" s="30">
        <v>142</v>
      </c>
      <c r="B31" s="22" t="s">
        <v>57</v>
      </c>
      <c r="C31" s="22" t="s">
        <v>98</v>
      </c>
      <c r="D31" s="22" t="s">
        <v>35</v>
      </c>
      <c r="E31" s="24">
        <v>7125237.6251510745</v>
      </c>
      <c r="F31" s="24">
        <v>348042.94108165574</v>
      </c>
      <c r="G31" s="24">
        <v>306480.14134222333</v>
      </c>
      <c r="H31" s="23">
        <v>4.8846501857042313E-2</v>
      </c>
      <c r="I31" s="23">
        <v>0.88058137893676758</v>
      </c>
    </row>
    <row r="32" spans="1:9" x14ac:dyDescent="0.3">
      <c r="A32" s="30">
        <v>144</v>
      </c>
      <c r="B32" s="22" t="s">
        <v>57</v>
      </c>
      <c r="C32" s="22" t="s">
        <v>98</v>
      </c>
      <c r="D32" s="22" t="s">
        <v>95</v>
      </c>
      <c r="E32" s="24">
        <v>4507745.4189980319</v>
      </c>
      <c r="F32" s="24">
        <v>242086.68901817204</v>
      </c>
      <c r="G32" s="24">
        <v>141148.03252954161</v>
      </c>
      <c r="H32" s="23">
        <v>5.3704604506492615E-2</v>
      </c>
      <c r="I32" s="23">
        <v>0.58304744958877563</v>
      </c>
    </row>
    <row r="33" spans="1:9" x14ac:dyDescent="0.3">
      <c r="A33" s="30">
        <v>143</v>
      </c>
      <c r="B33" s="22" t="s">
        <v>57</v>
      </c>
      <c r="C33" s="22" t="s">
        <v>98</v>
      </c>
      <c r="D33" s="22" t="s">
        <v>36</v>
      </c>
      <c r="E33" s="24">
        <v>7594112.7078336626</v>
      </c>
      <c r="F33" s="24">
        <v>414595.28149841167</v>
      </c>
      <c r="G33" s="24">
        <v>239229.38306929966</v>
      </c>
      <c r="H33" s="23">
        <v>5.459430068731308E-2</v>
      </c>
      <c r="I33" s="23">
        <v>0.5770190954208374</v>
      </c>
    </row>
    <row r="35" spans="1:9" x14ac:dyDescent="0.3">
      <c r="A35" s="29"/>
      <c r="B35" s="29" t="s">
        <v>99</v>
      </c>
      <c r="C35" s="29" t="s">
        <v>100</v>
      </c>
      <c r="D35" s="29" t="s">
        <v>101</v>
      </c>
      <c r="E35" s="32">
        <v>1.25</v>
      </c>
      <c r="F35"/>
      <c r="G35"/>
      <c r="H35" s="19"/>
      <c r="I35" s="19"/>
    </row>
    <row r="36" spans="1:9" x14ac:dyDescent="0.3">
      <c r="A36"/>
      <c r="B36" t="s">
        <v>102</v>
      </c>
      <c r="C36" s="33">
        <v>4890</v>
      </c>
      <c r="D36" s="34">
        <f>C36*E$35</f>
        <v>6112.5</v>
      </c>
      <c r="E36"/>
      <c r="F36"/>
      <c r="G36" s="19"/>
      <c r="H36" s="19"/>
      <c r="I36"/>
    </row>
    <row r="37" spans="1:9" x14ac:dyDescent="0.3">
      <c r="A37"/>
      <c r="B37" t="s">
        <v>103</v>
      </c>
      <c r="C37" s="33">
        <v>6197</v>
      </c>
      <c r="D37" s="34">
        <f t="shared" ref="D37:D58" si="0">C37*E$35</f>
        <v>7746.25</v>
      </c>
      <c r="E37"/>
      <c r="F37" s="29" t="s">
        <v>54</v>
      </c>
      <c r="G37" s="35" t="s">
        <v>102</v>
      </c>
      <c r="H37" s="35" t="s">
        <v>103</v>
      </c>
      <c r="I37" s="29" t="s">
        <v>104</v>
      </c>
    </row>
    <row r="38" spans="1:9" x14ac:dyDescent="0.3">
      <c r="A38"/>
      <c r="B38" t="s">
        <v>105</v>
      </c>
      <c r="C38" s="33">
        <v>6907</v>
      </c>
      <c r="D38" s="34">
        <f t="shared" si="0"/>
        <v>8633.75</v>
      </c>
      <c r="E38"/>
      <c r="F38">
        <v>1</v>
      </c>
      <c r="G38" t="s">
        <v>105</v>
      </c>
      <c r="H38" s="34">
        <f>D38</f>
        <v>8633.75</v>
      </c>
      <c r="I38" s="34">
        <f>D43</f>
        <v>4927.5</v>
      </c>
    </row>
    <row r="39" spans="1:9" x14ac:dyDescent="0.3">
      <c r="A39"/>
      <c r="B39" t="s">
        <v>106</v>
      </c>
      <c r="C39" s="33">
        <v>4646</v>
      </c>
      <c r="D39" s="34">
        <f t="shared" si="0"/>
        <v>5807.5</v>
      </c>
      <c r="E39"/>
      <c r="F39">
        <v>2</v>
      </c>
      <c r="G39" t="s">
        <v>106</v>
      </c>
      <c r="H39" s="34">
        <f t="shared" ref="H39:H41" si="1">D39</f>
        <v>5807.5</v>
      </c>
      <c r="I39" s="34">
        <f t="shared" ref="I39:I41" si="2">D44</f>
        <v>3062.5</v>
      </c>
    </row>
    <row r="40" spans="1:9" x14ac:dyDescent="0.3">
      <c r="A40"/>
      <c r="B40" t="s">
        <v>107</v>
      </c>
      <c r="C40" s="33">
        <v>6010</v>
      </c>
      <c r="D40" s="34">
        <f t="shared" si="0"/>
        <v>7512.5</v>
      </c>
      <c r="E40"/>
      <c r="F40">
        <v>3</v>
      </c>
      <c r="G40" t="s">
        <v>107</v>
      </c>
      <c r="H40" s="34">
        <f t="shared" si="1"/>
        <v>7512.5</v>
      </c>
      <c r="I40" s="34">
        <f t="shared" si="2"/>
        <v>4255</v>
      </c>
    </row>
    <row r="41" spans="1:9" x14ac:dyDescent="0.3">
      <c r="A41"/>
      <c r="B41" s="29" t="s">
        <v>108</v>
      </c>
      <c r="C41" s="33">
        <v>7161</v>
      </c>
      <c r="D41" s="34">
        <f t="shared" si="0"/>
        <v>8951.25</v>
      </c>
      <c r="E41"/>
      <c r="F41">
        <v>4</v>
      </c>
      <c r="G41" s="29" t="s">
        <v>108</v>
      </c>
      <c r="H41" s="34">
        <f t="shared" si="1"/>
        <v>8951.25</v>
      </c>
      <c r="I41" s="34">
        <f t="shared" si="2"/>
        <v>4808.75</v>
      </c>
    </row>
    <row r="42" spans="1:9" x14ac:dyDescent="0.3">
      <c r="A42"/>
      <c r="B42" s="29" t="s">
        <v>104</v>
      </c>
      <c r="C42" s="33">
        <v>3393</v>
      </c>
      <c r="D42" s="34">
        <f t="shared" si="0"/>
        <v>4241.25</v>
      </c>
      <c r="E42"/>
      <c r="F42" s="19"/>
      <c r="G42" s="35" t="s">
        <v>109</v>
      </c>
      <c r="H42"/>
      <c r="I42"/>
    </row>
    <row r="43" spans="1:9" x14ac:dyDescent="0.3">
      <c r="A43"/>
      <c r="B43" t="s">
        <v>105</v>
      </c>
      <c r="C43" s="33">
        <v>3942</v>
      </c>
      <c r="D43" s="34">
        <f t="shared" si="0"/>
        <v>4927.5</v>
      </c>
      <c r="E43"/>
      <c r="F43">
        <v>1</v>
      </c>
      <c r="G43" t="s">
        <v>105</v>
      </c>
      <c r="H43" s="34">
        <f>D49</f>
        <v>14635</v>
      </c>
      <c r="I43" s="34">
        <f>D54</f>
        <v>8371.25</v>
      </c>
    </row>
    <row r="44" spans="1:9" x14ac:dyDescent="0.3">
      <c r="A44"/>
      <c r="B44" t="s">
        <v>106</v>
      </c>
      <c r="C44" s="33">
        <v>2450</v>
      </c>
      <c r="D44" s="34">
        <f t="shared" si="0"/>
        <v>3062.5</v>
      </c>
      <c r="E44"/>
      <c r="F44">
        <v>2</v>
      </c>
      <c r="G44" t="s">
        <v>106</v>
      </c>
      <c r="H44" s="34">
        <f t="shared" ref="H44:H46" si="3">D50</f>
        <v>9705</v>
      </c>
      <c r="I44" s="34">
        <f t="shared" ref="I44:I46" si="4">D55</f>
        <v>4976.25</v>
      </c>
    </row>
    <row r="45" spans="1:9" x14ac:dyDescent="0.3">
      <c r="A45"/>
      <c r="B45" t="s">
        <v>107</v>
      </c>
      <c r="C45" s="33">
        <v>3404</v>
      </c>
      <c r="D45" s="34">
        <f t="shared" si="0"/>
        <v>4255</v>
      </c>
      <c r="E45"/>
      <c r="F45">
        <v>3</v>
      </c>
      <c r="G45" t="s">
        <v>107</v>
      </c>
      <c r="H45" s="34">
        <f t="shared" si="3"/>
        <v>12786.25</v>
      </c>
      <c r="I45" s="34">
        <f t="shared" si="4"/>
        <v>7197.5</v>
      </c>
    </row>
    <row r="46" spans="1:9" x14ac:dyDescent="0.3">
      <c r="A46"/>
      <c r="B46" s="29" t="s">
        <v>110</v>
      </c>
      <c r="C46" s="33">
        <v>3847</v>
      </c>
      <c r="D46" s="34">
        <f t="shared" si="0"/>
        <v>4808.75</v>
      </c>
      <c r="E46"/>
      <c r="F46">
        <v>4</v>
      </c>
      <c r="G46" s="29" t="s">
        <v>108</v>
      </c>
      <c r="H46" s="34">
        <f t="shared" si="3"/>
        <v>15360</v>
      </c>
      <c r="I46" s="34">
        <f t="shared" si="4"/>
        <v>8248.75</v>
      </c>
    </row>
    <row r="47" spans="1:9" x14ac:dyDescent="0.3">
      <c r="A47"/>
      <c r="B47" s="29" t="s">
        <v>109</v>
      </c>
      <c r="C47" s="33">
        <v>8968</v>
      </c>
      <c r="D47" s="34">
        <f t="shared" si="0"/>
        <v>11210</v>
      </c>
      <c r="E47"/>
      <c r="F47" s="19"/>
      <c r="G47" s="19"/>
      <c r="H47"/>
      <c r="I47"/>
    </row>
    <row r="48" spans="1:9" x14ac:dyDescent="0.3">
      <c r="A48"/>
      <c r="B48" t="s">
        <v>103</v>
      </c>
      <c r="C48" s="33">
        <v>11000</v>
      </c>
      <c r="D48" s="34">
        <f t="shared" si="0"/>
        <v>13750</v>
      </c>
      <c r="E48"/>
      <c r="F48"/>
      <c r="G48" s="19"/>
      <c r="H48" s="19"/>
      <c r="I48"/>
    </row>
    <row r="49" spans="1:9" x14ac:dyDescent="0.3">
      <c r="A49"/>
      <c r="B49" t="s">
        <v>105</v>
      </c>
      <c r="C49" s="33">
        <v>11708</v>
      </c>
      <c r="D49" s="34">
        <f t="shared" si="0"/>
        <v>14635</v>
      </c>
      <c r="E49"/>
      <c r="F49"/>
      <c r="G49" s="19"/>
      <c r="H49" s="19"/>
      <c r="I49"/>
    </row>
    <row r="50" spans="1:9" x14ac:dyDescent="0.3">
      <c r="A50"/>
      <c r="B50" t="s">
        <v>106</v>
      </c>
      <c r="C50" s="33">
        <v>7764</v>
      </c>
      <c r="D50" s="34">
        <f t="shared" si="0"/>
        <v>9705</v>
      </c>
      <c r="E50"/>
      <c r="F50"/>
      <c r="G50" s="19"/>
      <c r="H50" s="19"/>
      <c r="I50"/>
    </row>
    <row r="51" spans="1:9" x14ac:dyDescent="0.3">
      <c r="A51"/>
      <c r="B51" t="s">
        <v>107</v>
      </c>
      <c r="C51" s="33">
        <v>10229</v>
      </c>
      <c r="D51" s="34">
        <f t="shared" si="0"/>
        <v>12786.25</v>
      </c>
      <c r="E51"/>
      <c r="F51"/>
      <c r="G51" s="19"/>
      <c r="H51" s="19"/>
      <c r="I51"/>
    </row>
    <row r="52" spans="1:9" x14ac:dyDescent="0.3">
      <c r="A52"/>
      <c r="B52" s="29" t="s">
        <v>110</v>
      </c>
      <c r="C52" s="33">
        <v>12288</v>
      </c>
      <c r="D52" s="34">
        <f t="shared" si="0"/>
        <v>15360</v>
      </c>
      <c r="E52"/>
      <c r="F52" s="19"/>
      <c r="G52" s="19"/>
      <c r="H52"/>
      <c r="I52"/>
    </row>
    <row r="53" spans="1:9" x14ac:dyDescent="0.3">
      <c r="A53"/>
      <c r="B53" s="29" t="s">
        <v>104</v>
      </c>
      <c r="C53" s="33">
        <v>6065</v>
      </c>
      <c r="D53" s="34">
        <f t="shared" si="0"/>
        <v>7581.25</v>
      </c>
      <c r="E53"/>
      <c r="F53" s="19"/>
      <c r="G53" s="19"/>
      <c r="H53"/>
      <c r="I53"/>
    </row>
    <row r="54" spans="1:9" x14ac:dyDescent="0.3">
      <c r="A54"/>
      <c r="B54" t="s">
        <v>105</v>
      </c>
      <c r="C54" s="33">
        <v>6697</v>
      </c>
      <c r="D54" s="34">
        <f t="shared" si="0"/>
        <v>8371.25</v>
      </c>
      <c r="E54"/>
      <c r="F54"/>
      <c r="G54" s="19"/>
      <c r="H54" s="19"/>
      <c r="I54"/>
    </row>
    <row r="55" spans="1:9" x14ac:dyDescent="0.3">
      <c r="A55"/>
      <c r="B55" t="s">
        <v>106</v>
      </c>
      <c r="C55" s="33">
        <v>3981</v>
      </c>
      <c r="D55" s="34">
        <f t="shared" si="0"/>
        <v>4976.25</v>
      </c>
      <c r="E55"/>
      <c r="F55"/>
      <c r="G55" s="19"/>
      <c r="H55" s="19"/>
      <c r="I55"/>
    </row>
    <row r="56" spans="1:9" x14ac:dyDescent="0.3">
      <c r="A56"/>
      <c r="B56" t="s">
        <v>107</v>
      </c>
      <c r="C56" s="33">
        <v>5758</v>
      </c>
      <c r="D56" s="34">
        <f t="shared" si="0"/>
        <v>7197.5</v>
      </c>
      <c r="E56"/>
      <c r="F56"/>
      <c r="G56" s="19"/>
      <c r="H56" s="19"/>
      <c r="I56"/>
    </row>
    <row r="57" spans="1:9" x14ac:dyDescent="0.3">
      <c r="A57"/>
      <c r="B57" s="29" t="s">
        <v>110</v>
      </c>
      <c r="C57" s="33">
        <v>6599</v>
      </c>
      <c r="D57" s="34">
        <f t="shared" si="0"/>
        <v>8248.75</v>
      </c>
      <c r="E57"/>
      <c r="F57" s="19"/>
      <c r="G57" s="19"/>
      <c r="H57"/>
      <c r="I57"/>
    </row>
    <row r="58" spans="1:9" x14ac:dyDescent="0.3">
      <c r="A58"/>
      <c r="B58" t="s">
        <v>111</v>
      </c>
      <c r="C58" s="33">
        <v>6524</v>
      </c>
      <c r="D58" s="34">
        <f t="shared" si="0"/>
        <v>8155</v>
      </c>
      <c r="E58"/>
      <c r="F58"/>
      <c r="G58" s="19"/>
      <c r="H58" s="19"/>
      <c r="I58"/>
    </row>
    <row r="59" spans="1:9" x14ac:dyDescent="0.3">
      <c r="A59" s="29" t="s">
        <v>112</v>
      </c>
      <c r="B59"/>
      <c r="C59"/>
      <c r="D59"/>
      <c r="E59"/>
      <c r="F59"/>
      <c r="G59"/>
      <c r="H59" s="19"/>
      <c r="I59" s="19"/>
    </row>
  </sheetData>
  <sheetProtection algorithmName="SHA-512" hashValue="8Bwk/6EjBaJBOT+0XhRgvALx6RuE1Z1LphqD6eZNNRdbQT3F9kKa68Y7/2MRjew/lSKNRIllPU8lxCt0FuxKUA==" saltValue="16m2XQo7hgaO01fn97dFh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2886D-B372-443B-94E7-387BC01B37BE}">
  <dimension ref="A1:H34"/>
  <sheetViews>
    <sheetView workbookViewId="0">
      <selection activeCell="O3" sqref="O3"/>
    </sheetView>
  </sheetViews>
  <sheetFormatPr defaultRowHeight="14.4" x14ac:dyDescent="0.3"/>
  <cols>
    <col min="1" max="1" width="35.6640625" bestFit="1" customWidth="1"/>
    <col min="2" max="2" width="13.33203125" bestFit="1" customWidth="1"/>
    <col min="3" max="3" width="19.44140625" bestFit="1" customWidth="1"/>
    <col min="4" max="4" width="11.33203125" bestFit="1" customWidth="1"/>
    <col min="5" max="5" width="10.44140625" bestFit="1" customWidth="1"/>
    <col min="6" max="6" width="12.33203125" bestFit="1" customWidth="1"/>
    <col min="7" max="8" width="13.88671875" bestFit="1" customWidth="1"/>
  </cols>
  <sheetData>
    <row r="1" spans="1:8" x14ac:dyDescent="0.3">
      <c r="A1" t="s">
        <v>113</v>
      </c>
      <c r="B1">
        <v>300</v>
      </c>
    </row>
    <row r="2" spans="1:8" x14ac:dyDescent="0.3">
      <c r="G2" s="99" t="s">
        <v>114</v>
      </c>
      <c r="H2" s="99"/>
    </row>
    <row r="3" spans="1:8" x14ac:dyDescent="0.3">
      <c r="B3" s="37" t="s">
        <v>115</v>
      </c>
      <c r="C3" s="37" t="s">
        <v>116</v>
      </c>
      <c r="D3" s="37" t="s">
        <v>63</v>
      </c>
      <c r="E3" s="37" t="s">
        <v>117</v>
      </c>
      <c r="F3" s="37" t="s">
        <v>118</v>
      </c>
      <c r="G3" s="37"/>
      <c r="H3" s="37" t="s">
        <v>63</v>
      </c>
    </row>
    <row r="4" spans="1:8" x14ac:dyDescent="0.3">
      <c r="A4" t="s">
        <v>67</v>
      </c>
      <c r="B4">
        <f ca="1">SUMIF(Data!B$3:B$702,0,Data!S$3:S$702)</f>
        <v>0</v>
      </c>
      <c r="C4" s="19" t="e">
        <f ca="1">B4/COUNTIFS(Data!$B$3:$B$702, "0",Data!$R$3:$R$702, FALSE)</f>
        <v>#DIV/0!</v>
      </c>
      <c r="D4" s="33">
        <f ca="1">SUMIF(Data!B$3:B$702,0,Data!W$3:W$702)</f>
        <v>0</v>
      </c>
      <c r="E4">
        <f ca="1">COUNTIFS(Data!$B$3:$B$702, "0",Data!$R$3:$R$702, FALSE)</f>
        <v>0</v>
      </c>
      <c r="F4" s="34" t="e">
        <f ca="1">D4/E4</f>
        <v>#DIV/0!</v>
      </c>
      <c r="G4" s="38"/>
      <c r="H4" s="33" t="e">
        <f ca="1">$B$1*F4</f>
        <v>#DIV/0!</v>
      </c>
    </row>
    <row r="5" spans="1:8" x14ac:dyDescent="0.3">
      <c r="A5" t="s">
        <v>71</v>
      </c>
      <c r="B5">
        <f ca="1">SUMIF(Data!B$3:B$702,1,Data!S$3:S$702)</f>
        <v>0</v>
      </c>
      <c r="C5" s="19" t="e">
        <f ca="1">B5/COUNTIFS(Data!$B$3:$B$702, "1",Data!$R$3:$R$702, FALSE)</f>
        <v>#DIV/0!</v>
      </c>
      <c r="D5" s="33">
        <f ca="1">SUMIF(Data!B$3:B$702,1,Data!W$3:W$702)</f>
        <v>0</v>
      </c>
      <c r="E5">
        <f ca="1">COUNTIFS(Data!$B$3:$B$702, "1",Data!$R$3:$R$702, FALSE)</f>
        <v>0</v>
      </c>
      <c r="F5" s="34" t="e">
        <f t="shared" ref="F5:F8" ca="1" si="0">D5/E5</f>
        <v>#DIV/0!</v>
      </c>
      <c r="H5" s="33"/>
    </row>
    <row r="6" spans="1:8" x14ac:dyDescent="0.3">
      <c r="A6" t="s">
        <v>74</v>
      </c>
      <c r="B6">
        <f ca="1">SUMIF(Data!B$3:B$702,2,Data!S$3:S$702)</f>
        <v>0</v>
      </c>
      <c r="C6" s="19" t="e">
        <f ca="1">B6/COUNTIFS(Data!$B$3:$B$702, "2",Data!$R$3:$R$702, FALSE)</f>
        <v>#DIV/0!</v>
      </c>
      <c r="D6" s="33">
        <f ca="1">SUMIF(Data!B$3:B$702,2,Data!W$3:W$702)</f>
        <v>0</v>
      </c>
      <c r="E6">
        <f ca="1">COUNTIFS(Data!$B$3:$B$702, "2",Data!$R$3:$R$702, FALSE)</f>
        <v>0</v>
      </c>
      <c r="F6" s="34" t="e">
        <f t="shared" ca="1" si="0"/>
        <v>#DIV/0!</v>
      </c>
      <c r="H6" s="33"/>
    </row>
    <row r="7" spans="1:8" x14ac:dyDescent="0.3">
      <c r="A7" t="s">
        <v>77</v>
      </c>
      <c r="B7">
        <f ca="1">SUMIF(Data!B$3:B$702,3,Data!S$3:S$702)</f>
        <v>0</v>
      </c>
      <c r="C7" s="19" t="e">
        <f ca="1">B7/COUNTIFS(Data!$B$3:$B$702, "3",Data!$R$3:$R$702, FALSE)</f>
        <v>#DIV/0!</v>
      </c>
      <c r="D7" s="33">
        <f ca="1">SUMIF(Data!B$3:B$702,3,Data!W$3:W$702)</f>
        <v>0</v>
      </c>
      <c r="E7">
        <f ca="1">COUNTIFS(Data!$B$3:$B$702, "3",Data!$R$3:$R$702, FALSE)</f>
        <v>0</v>
      </c>
      <c r="F7" s="34" t="e">
        <f t="shared" ca="1" si="0"/>
        <v>#DIV/0!</v>
      </c>
      <c r="H7" s="33"/>
    </row>
    <row r="8" spans="1:8" x14ac:dyDescent="0.3">
      <c r="A8" t="s">
        <v>119</v>
      </c>
      <c r="B8">
        <f ca="1">SUM(B5:B7)</f>
        <v>0</v>
      </c>
      <c r="C8" s="19" t="e">
        <f ca="1">B8/COUNTIFS(Data!$B$3:$B$702, "&gt;0",Data!$R$3:$R$702, FALSE)</f>
        <v>#DIV/0!</v>
      </c>
      <c r="D8" s="33">
        <f ca="1">SUM(D5:D7)</f>
        <v>0</v>
      </c>
      <c r="E8">
        <f ca="1">COUNTIFS(Data!$B$3:$B$702, "&gt;0",Data!$R$3:$R$702, FALSE)</f>
        <v>0</v>
      </c>
      <c r="F8" s="34" t="e">
        <f t="shared" ca="1" si="0"/>
        <v>#DIV/0!</v>
      </c>
      <c r="G8" s="39"/>
      <c r="H8" s="33" t="e">
        <f ca="1">$B$1*F8</f>
        <v>#DIV/0!</v>
      </c>
    </row>
    <row r="9" spans="1:8" x14ac:dyDescent="0.3">
      <c r="D9" s="20"/>
    </row>
    <row r="10" spans="1:8" x14ac:dyDescent="0.3">
      <c r="A10" t="s">
        <v>120</v>
      </c>
      <c r="B10" s="39">
        <f ca="1">SUM(B4:B7)</f>
        <v>0</v>
      </c>
      <c r="C10" s="40" t="e">
        <f ca="1">B10/SUM(E4:E7)</f>
        <v>#DIV/0!</v>
      </c>
      <c r="D10" s="34">
        <f ca="1">SUM(D4:D7)</f>
        <v>0</v>
      </c>
      <c r="E10" s="39">
        <f ca="1">SUM(E4:E7)</f>
        <v>0</v>
      </c>
      <c r="F10" s="34" t="e">
        <f ca="1">D10/E10</f>
        <v>#DIV/0!</v>
      </c>
      <c r="G10" s="39"/>
      <c r="H10" s="34" t="e">
        <f ca="1">B1*F10</f>
        <v>#DIV/0!</v>
      </c>
    </row>
    <row r="12" spans="1:8" x14ac:dyDescent="0.3">
      <c r="G12" t="s">
        <v>121</v>
      </c>
      <c r="H12" s="34" t="e">
        <f ca="1">H4-H8</f>
        <v>#DIV/0!</v>
      </c>
    </row>
    <row r="13" spans="1:8" x14ac:dyDescent="0.3">
      <c r="C13" s="19"/>
    </row>
    <row r="14" spans="1:8" x14ac:dyDescent="0.3">
      <c r="B14" s="21"/>
      <c r="F14" s="21"/>
    </row>
    <row r="15" spans="1:8" x14ac:dyDescent="0.3">
      <c r="B15" s="21"/>
      <c r="F15" s="21"/>
    </row>
    <row r="16" spans="1:8" x14ac:dyDescent="0.3">
      <c r="B16" s="21"/>
      <c r="F16" s="21"/>
    </row>
    <row r="18" spans="1:5" x14ac:dyDescent="0.3">
      <c r="A18" s="16"/>
    </row>
    <row r="28" spans="1:5" x14ac:dyDescent="0.3">
      <c r="C28" s="21"/>
      <c r="D28" s="21"/>
    </row>
    <row r="32" spans="1:5" x14ac:dyDescent="0.3">
      <c r="D32" s="21"/>
      <c r="E32" s="21"/>
    </row>
    <row r="33" spans="4:5" x14ac:dyDescent="0.3">
      <c r="D33" s="21"/>
      <c r="E33" s="21"/>
    </row>
    <row r="34" spans="4:5" x14ac:dyDescent="0.3">
      <c r="D34" s="21"/>
      <c r="E34" s="21"/>
    </row>
  </sheetData>
  <sheetProtection algorithmName="SHA-512" hashValue="fQmLH6K7+kJQBO2nNeYuEeJnye/s4uapYXA4Q2hrrXMTcTvoR9kv0jraIkKaSwxnzLH5NG/uxCC/4KMVoHfmhg==" saltValue="yfdIvJJBpoXfcPhuA6ODgg==" spinCount="100000" sheet="1" objects="1" scenarios="1"/>
  <mergeCells count="1">
    <mergeCell ref="G2:H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29ae7f5-f3cb-4f6b-ac96-138f32194096" xsi:nil="true"/>
    <lcf76f155ced4ddcb4097134ff3c332f xmlns="38907f81-b08d-4155-9abe-714d4540271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DFE35BBD044C4593D050E7C4BCDDC4" ma:contentTypeVersion="15" ma:contentTypeDescription="Create a new document." ma:contentTypeScope="" ma:versionID="61015047a44fed2a15b3848fa8f91543">
  <xsd:schema xmlns:xsd="http://www.w3.org/2001/XMLSchema" xmlns:xs="http://www.w3.org/2001/XMLSchema" xmlns:p="http://schemas.microsoft.com/office/2006/metadata/properties" xmlns:ns2="38907f81-b08d-4155-9abe-714d45402714" xmlns:ns3="529ae7f5-f3cb-4f6b-ac96-138f32194096" targetNamespace="http://schemas.microsoft.com/office/2006/metadata/properties" ma:root="true" ma:fieldsID="8a79e8106b737de63c008720378b39bb" ns2:_="" ns3:_="">
    <xsd:import namespace="38907f81-b08d-4155-9abe-714d45402714"/>
    <xsd:import namespace="529ae7f5-f3cb-4f6b-ac96-138f3219409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907f81-b08d-4155-9abe-714d454027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e94dc78-7b46-43f1-9abe-b1e6a6ca491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9ae7f5-f3cb-4f6b-ac96-138f3219409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ac1372f-d1c8-4f46-886d-94f9493aa6ec}" ma:internalName="TaxCatchAll" ma:showField="CatchAllData" ma:web="529ae7f5-f3cb-4f6b-ac96-138f32194096">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39F21C-9037-4651-A515-9E56990BD25B}">
  <ds:schemaRefs>
    <ds:schemaRef ds:uri="http://schemas.microsoft.com/sharepoint/v3/contenttype/forms"/>
  </ds:schemaRefs>
</ds:datastoreItem>
</file>

<file path=customXml/itemProps2.xml><?xml version="1.0" encoding="utf-8"?>
<ds:datastoreItem xmlns:ds="http://schemas.openxmlformats.org/officeDocument/2006/customXml" ds:itemID="{E50A71F1-9E20-4D2C-B075-B6D20850C36B}">
  <ds:schemaRefs>
    <ds:schemaRef ds:uri="http://schemas.microsoft.com/office/2006/metadata/properties"/>
    <ds:schemaRef ds:uri="http://schemas.microsoft.com/office/infopath/2007/PartnerControls"/>
    <ds:schemaRef ds:uri="5acf9231-a689-4251-8494-e994ecf6718a"/>
    <ds:schemaRef ds:uri="ee71a057-6442-4ba9-94a3-554bae3721ef"/>
    <ds:schemaRef ds:uri="529ae7f5-f3cb-4f6b-ac96-138f32194096"/>
    <ds:schemaRef ds:uri="38907f81-b08d-4155-9abe-714d45402714"/>
  </ds:schemaRefs>
</ds:datastoreItem>
</file>

<file path=customXml/itemProps3.xml><?xml version="1.0" encoding="utf-8"?>
<ds:datastoreItem xmlns:ds="http://schemas.openxmlformats.org/officeDocument/2006/customXml" ds:itemID="{D07A9141-5767-468A-BE4A-B32A440A5B3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Introduction</vt:lpstr>
      <vt:lpstr>Instructions and Results</vt:lpstr>
      <vt:lpstr>Survey Data</vt:lpstr>
      <vt:lpstr>Methods and Data Sources</vt:lpstr>
      <vt:lpstr>Data</vt:lpstr>
      <vt:lpstr>Key</vt:lpstr>
      <vt:lpstr>Depression Treatment</vt:lpstr>
      <vt:lpstr>Results</vt:lpstr>
    </vt:vector>
  </TitlesOfParts>
  <Manager/>
  <Company>Altarum Enterprise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 McCall</dc:creator>
  <cp:keywords/>
  <dc:description/>
  <cp:lastModifiedBy>George Miller</cp:lastModifiedBy>
  <cp:revision/>
  <dcterms:created xsi:type="dcterms:W3CDTF">2024-11-11T14:12:36Z</dcterms:created>
  <dcterms:modified xsi:type="dcterms:W3CDTF">2026-05-18T19:57:31Z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0x01010096DFE35BBD044C4593D050E7C4BCDDC4</vt:lpwstr>
  </property>
  <property fmtid="{D5CDD505-2E9C-101B-9397-08002B2CF9AE}" pid="3" name="MediaServiceImageTags">
    <vt:lpwstr/>
  </property>
</Properties>
</file>